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-лист" sheetId="1" r:id="rId1"/>
    <sheet name="var" sheetId="2" state="hidden" r:id="rId2"/>
  </sheets>
  <definedNames/>
  <calcPr fullCalcOnLoad="1"/>
</workbook>
</file>

<file path=xl/sharedStrings.xml><?xml version="1.0" encoding="utf-8"?>
<sst xmlns="http://schemas.openxmlformats.org/spreadsheetml/2006/main" count="404" uniqueCount="243">
  <si>
    <t>ПРАЙС-ЛИСТ</t>
  </si>
  <si>
    <t>ИП Кошлоков Владимир Борисович</t>
  </si>
  <si>
    <t>г. Волжский, 1-й Индустриальный проезд, 18, строение 25</t>
  </si>
  <si>
    <r>
      <rPr>
        <sz val="11"/>
        <color indexed="8"/>
        <rFont val="Ubuntu"/>
        <family val="0"/>
      </rPr>
      <t xml:space="preserve">Телефон:   </t>
    </r>
    <r>
      <rPr>
        <b/>
        <sz val="11"/>
        <color indexed="8"/>
        <rFont val="Ubuntu"/>
        <family val="0"/>
      </rPr>
      <t>+7 (937) 749-87-89   +7 (937) 715-54-92</t>
    </r>
    <r>
      <rPr>
        <sz val="11"/>
        <color indexed="8"/>
        <rFont val="Ubuntu"/>
        <family val="0"/>
      </rPr>
      <t xml:space="preserve">     E-mail: les@uvolodi.ru</t>
    </r>
  </si>
  <si>
    <t>Режим работы: ПН-ПТ с 8.00 до 17.00, СБ с 8.00 до 14.00, ВС — выходной</t>
  </si>
  <si>
    <t>www.uvolodi.ru</t>
  </si>
  <si>
    <t>Доска обрезная</t>
  </si>
  <si>
    <t>Брус</t>
  </si>
  <si>
    <t>Размер</t>
  </si>
  <si>
    <t>Цена за шт (20 000 р. за м3)</t>
  </si>
  <si>
    <t>Цена за шт</t>
  </si>
  <si>
    <t>2 п/м</t>
  </si>
  <si>
    <t>3 п/м</t>
  </si>
  <si>
    <t>4 п/м</t>
  </si>
  <si>
    <t>6 п/м</t>
  </si>
  <si>
    <t>1 п/м</t>
  </si>
  <si>
    <t>22 х 100</t>
  </si>
  <si>
    <t>-</t>
  </si>
  <si>
    <t>10 х 10</t>
  </si>
  <si>
    <t>22 х 150</t>
  </si>
  <si>
    <t>10 х 20</t>
  </si>
  <si>
    <t>22 х 200</t>
  </si>
  <si>
    <t>10 х 25</t>
  </si>
  <si>
    <t>25 х 100</t>
  </si>
  <si>
    <t>10 х 30</t>
  </si>
  <si>
    <t>25 х 120</t>
  </si>
  <si>
    <t>10 х 40</t>
  </si>
  <si>
    <t>25 х 150</t>
  </si>
  <si>
    <t>10 х 50</t>
  </si>
  <si>
    <t>25 х 200</t>
  </si>
  <si>
    <t>15 х 20</t>
  </si>
  <si>
    <t>30 х 100</t>
  </si>
  <si>
    <t>15 х 25</t>
  </si>
  <si>
    <t>30 х 150</t>
  </si>
  <si>
    <t>15 х 30</t>
  </si>
  <si>
    <t>40 х 100</t>
  </si>
  <si>
    <t>15 х 40</t>
  </si>
  <si>
    <t>40 х 150</t>
  </si>
  <si>
    <t>15 х 50</t>
  </si>
  <si>
    <t>40 х 200</t>
  </si>
  <si>
    <t>20 х 20</t>
  </si>
  <si>
    <t>50 х 100</t>
  </si>
  <si>
    <t>20 х 25</t>
  </si>
  <si>
    <t>50 х 120</t>
  </si>
  <si>
    <t>20 х 30</t>
  </si>
  <si>
    <t>50 х 150</t>
  </si>
  <si>
    <t>20 х 40</t>
  </si>
  <si>
    <t>50 х 200</t>
  </si>
  <si>
    <t>20 х 50</t>
  </si>
  <si>
    <t>100 х 100</t>
  </si>
  <si>
    <t>25 х 25</t>
  </si>
  <si>
    <t>100 х 150</t>
  </si>
  <si>
    <t>25 х 30</t>
  </si>
  <si>
    <t>100 х 200</t>
  </si>
  <si>
    <t>25 х 40</t>
  </si>
  <si>
    <t>150 х 150</t>
  </si>
  <si>
    <t>25 х 50</t>
  </si>
  <si>
    <t>150 х 200</t>
  </si>
  <si>
    <t>25 х 60</t>
  </si>
  <si>
    <t>200 х 200</t>
  </si>
  <si>
    <t>25 х 70</t>
  </si>
  <si>
    <t>Доска полуобрезная</t>
  </si>
  <si>
    <t>30 х 30</t>
  </si>
  <si>
    <t>Цена за шт (15 000 р. за м3)</t>
  </si>
  <si>
    <t>30 х 40</t>
  </si>
  <si>
    <t>30 х 50</t>
  </si>
  <si>
    <t>30 х 60</t>
  </si>
  <si>
    <t>30 х 70</t>
  </si>
  <si>
    <t>40 х 40</t>
  </si>
  <si>
    <t>Доска строганая сухая</t>
  </si>
  <si>
    <t>40 х 50</t>
  </si>
  <si>
    <t>40 х 60</t>
  </si>
  <si>
    <t>40 х 70</t>
  </si>
  <si>
    <t>16 х 90</t>
  </si>
  <si>
    <t>40 х 80</t>
  </si>
  <si>
    <t>20 х 90</t>
  </si>
  <si>
    <t>50 х 50</t>
  </si>
  <si>
    <t>20 х 190</t>
  </si>
  <si>
    <t>50 х 60</t>
  </si>
  <si>
    <t>45 х 140</t>
  </si>
  <si>
    <t>50 х 70</t>
  </si>
  <si>
    <t>45 х 190</t>
  </si>
  <si>
    <t>50 х 80</t>
  </si>
  <si>
    <t>Погонаж липа</t>
  </si>
  <si>
    <t>Погонаж хвоя</t>
  </si>
  <si>
    <t>Наименование</t>
  </si>
  <si>
    <t>Цена (1 п/м)</t>
  </si>
  <si>
    <t>Евровагонка (класс А) 16х88 мм липа</t>
  </si>
  <si>
    <t>Плинтус (класс A, сращ.) 35 мм</t>
  </si>
  <si>
    <t>Евровагонка (класс В) 16х88 мм липа</t>
  </si>
  <si>
    <t>Плинтус (класс A, сращ.) 45 мм</t>
  </si>
  <si>
    <t>Полок (класс A) 26х90 мм липа</t>
  </si>
  <si>
    <t>Наличник (класс A, сращ.) 15х70х2200 (за шт)</t>
  </si>
  <si>
    <t>Полок (класс B) 26х90 мм липа</t>
  </si>
  <si>
    <t>Наличник (класс A, сращ.) 15х90х2200 (за шт)</t>
  </si>
  <si>
    <t>Раскладка (класс АВ) 5х30 мм липа</t>
  </si>
  <si>
    <t>Брус коробочный (сращ.) 40х70х2100 (за шт)</t>
  </si>
  <si>
    <t>Плинтус (класс А) 30 мм липа</t>
  </si>
  <si>
    <t>Брус коробочный (сращ.) 40х100х2100 (за шт)</t>
  </si>
  <si>
    <t>Плинтус (класс А) 40 мм липа</t>
  </si>
  <si>
    <t>Уголок хвоя (класс А, сращ) 20х40 мм</t>
  </si>
  <si>
    <t>Уголок (класс А) 25х25 мм липа</t>
  </si>
  <si>
    <t>Уголок хвоя (класс А, сращ) 40х40 мм</t>
  </si>
  <si>
    <t>Вагонка / имитация бруса</t>
  </si>
  <si>
    <t>Уголок хвоя (класс А, сращ) 50х50 мм</t>
  </si>
  <si>
    <t>Уголок хвоя (класс А, сращ) 60х60 мм</t>
  </si>
  <si>
    <t>Евровагонка (класс AB) 12,5 х 88 мм хвойная</t>
  </si>
  <si>
    <t>Раскладка хвоя (класс А, сращ) 5х40 мм</t>
  </si>
  <si>
    <t>Вагонка Штиль (класс AB) 12,5 х 90 мм хвойная</t>
  </si>
  <si>
    <t>Раскладка хвоя (класс А, сращ) 5х50 мм</t>
  </si>
  <si>
    <t>Вагонка Штиль (класс AB) 13 х 110 мм хвойная</t>
  </si>
  <si>
    <t>Половая доска 28 х 135 мм (класс AB) хвойная</t>
  </si>
  <si>
    <t>Имитация бруса (класс AB) 16 х 135 мм хвойная</t>
  </si>
  <si>
    <t>Половая доска 35 х 90 мм (класс AB) хвойная</t>
  </si>
  <si>
    <t>Имитация бруса (класс AB) 20 х 135 мм хвойная</t>
  </si>
  <si>
    <t>Половая доска 35 х 135 мм (класс AB) хвойная</t>
  </si>
  <si>
    <t>OSB-3 (ОСП)</t>
  </si>
  <si>
    <t>Дачные изделия</t>
  </si>
  <si>
    <t>Цена (шт)</t>
  </si>
  <si>
    <t>OSB-3 (ОСП-3) 9 х 1250 х 2500</t>
  </si>
  <si>
    <t>Туалет из вагонки простой 1,0х1,0х2,0 м</t>
  </si>
  <si>
    <t>OSB-3 (ОСП-3) 12 х 1250 х 2500</t>
  </si>
  <si>
    <t>Душ из вагонки «Дельфин» 1,0 х 1,0 х 2,0 м</t>
  </si>
  <si>
    <t>OSB-3 (ОСП-3) 15 х 1250 х 2500</t>
  </si>
  <si>
    <t>Туалет из вагонки «Фараон» 1,0 х 1,0 х 2,4 м</t>
  </si>
  <si>
    <t>Туалет из вагонки «Новинка» 1,0 х 1,0 х 2,4 м</t>
  </si>
  <si>
    <t>Туалет из вагонки «Домик» 1,8 х 1,4 х 2,8 м</t>
  </si>
  <si>
    <t>Гвозди</t>
  </si>
  <si>
    <t>Туалет из профлиста 1,0 х 1,0 х 2,0 м</t>
  </si>
  <si>
    <t>Цена (кг)</t>
  </si>
  <si>
    <t>Душ из профлиста 1,1 х 1,1 х 2,2 м</t>
  </si>
  <si>
    <t>Гвозди строительные 1,2 х 20 мм</t>
  </si>
  <si>
    <t>Будка из вагонки 600х600х900 мм</t>
  </si>
  <si>
    <t>Гвозди строительные 2,0 х 40 мм</t>
  </si>
  <si>
    <t>Будка из вагонки 900х700х700 мм</t>
  </si>
  <si>
    <t>Гвозди строительные 2,5 х 50 мм</t>
  </si>
  <si>
    <t>Будка из вагонки 1200х900х900 мм</t>
  </si>
  <si>
    <t>Гвозди строительные 2,5 х 60 мм</t>
  </si>
  <si>
    <t>Средства обработки древесины</t>
  </si>
  <si>
    <t>Гвозди строительные 3,0 х 70 мм</t>
  </si>
  <si>
    <t>Гвозди строительные 3,0 х 80 мм</t>
  </si>
  <si>
    <t>Декоративная защита древесины</t>
  </si>
  <si>
    <t>Гвозди строительные 3,5 х 90 мм</t>
  </si>
  <si>
    <t>Сенеж АКВАДЕКОР X2 в ассортименте 0,9 кг</t>
  </si>
  <si>
    <t>Гвозди строительные 4,0 х 100 мм</t>
  </si>
  <si>
    <t>Сенеж АКВАДЕКОР X2 в ассортименте 2,5 кг</t>
  </si>
  <si>
    <t>Гвозди строительные 4,0 х 120 мм</t>
  </si>
  <si>
    <t>Сенеж АКВАДЕКОР X2 в ассортименте 9 кг</t>
  </si>
  <si>
    <t>Гвозди строительные 5,0 х 150 мм</t>
  </si>
  <si>
    <t>Антисептик для бань и саун</t>
  </si>
  <si>
    <t>Гвозди строительные 6,0 х 200 мм</t>
  </si>
  <si>
    <t>Сенеж САУНА 0,9 кг</t>
  </si>
  <si>
    <t>Гвозди финишные 1,8 х 30 мм (цинк)</t>
  </si>
  <si>
    <t>Сенеж САУНА 2,5 кг</t>
  </si>
  <si>
    <t>Гвозди финишные 1,6 х 50 мм (цинк)</t>
  </si>
  <si>
    <t>Экономичные антисептики</t>
  </si>
  <si>
    <t>Гвозди финишные 1,8 х 80 мм (цинк)</t>
  </si>
  <si>
    <t>Сенеж ЭКОБИО помпа 2 кг</t>
  </si>
  <si>
    <t>Гвозди винтовые 3,0 х 70 мм</t>
  </si>
  <si>
    <t>Сенеж ЭКОБИО 5 кг</t>
  </si>
  <si>
    <t>Гвозди винтовые 3,0 х 90 мм</t>
  </si>
  <si>
    <t>Сенеж ЭКОБИО 10 кг</t>
  </si>
  <si>
    <t>Сенеж УЛЬТРА помпа 2 кг</t>
  </si>
  <si>
    <t>Саморезы</t>
  </si>
  <si>
    <t>Сенеж УЛЬТРА 5 кг</t>
  </si>
  <si>
    <t>Сенеж УЛЬТРА 10 кг</t>
  </si>
  <si>
    <t>Саморезы 3,5 х 25 п/г крупный шаг оксид.</t>
  </si>
  <si>
    <t>Консервирующие антисептики</t>
  </si>
  <si>
    <t>Саморезы 3,5 х 32 п/г крупный шаг оксид.</t>
  </si>
  <si>
    <t>Сенеж АНТИСЕПТИК помпа 2 кг</t>
  </si>
  <si>
    <t>Саморезы 3,5 х 41 п/г крупный шаг оксид.</t>
  </si>
  <si>
    <t>Сенеж АНТИСЕПТИК 5 кг</t>
  </si>
  <si>
    <t>Саморезы 3,5 х 45 п/г крупный шаг оксид.</t>
  </si>
  <si>
    <t>Сенеж АНТИСЕПТИК 10 кг</t>
  </si>
  <si>
    <t>Саморезы 3,5 х 51 п/г крупный шаг оксид.</t>
  </si>
  <si>
    <t>Сенеж БИО помпа 2 кг</t>
  </si>
  <si>
    <t>Саморезы 3,5 х 55 п/г крупный шаг оксид.</t>
  </si>
  <si>
    <t>Сенеж БИО 5 кг</t>
  </si>
  <si>
    <t>Саморезы 3,5 х 64 п/г крупный шаг оксид.</t>
  </si>
  <si>
    <t>Сенеж БИО 10 кг</t>
  </si>
  <si>
    <t>Саморезы 4,2 х 70 п/г крупный шаг оксид.</t>
  </si>
  <si>
    <t>Огне-биозащитные материалы</t>
  </si>
  <si>
    <t>Саморезы 4,2 х 90 п/г крупный шаг оксид.</t>
  </si>
  <si>
    <t>Сенеж ОГНЕБИО помпа 2 кг</t>
  </si>
  <si>
    <t>Саморезы 4,8 х 95 п/г крупный шаг оксид.</t>
  </si>
  <si>
    <t>Сенеж ОГНЕБИО 5 кг</t>
  </si>
  <si>
    <t>Саморезы 3,5 х 25 п/г кр/шаг жёлтый цинк</t>
  </si>
  <si>
    <t>Сенеж ОГНЕБИО 10 кг</t>
  </si>
  <si>
    <t>Саморезы 4,5 х 30 п/г кр/шаг жёлтый цинк</t>
  </si>
  <si>
    <t>Сенеж ОГНЕБИО ПРОФ помпа 2,4 кг</t>
  </si>
  <si>
    <t>Саморезы 3,5 х 40 п/г кр/шаг жёлтый цинк</t>
  </si>
  <si>
    <t>Сенеж ОГНЕБИО ПРОФ 6 кг</t>
  </si>
  <si>
    <t>Саморезы 4,5 х 45 п/г кр/шаг жёлтый цинк</t>
  </si>
  <si>
    <t>Сенеж ОГНЕБИО ПРОФ 12 кг</t>
  </si>
  <si>
    <t>Саморезы 4,5 х 50 п/г кр/шаг жёлтый цинк</t>
  </si>
  <si>
    <t>Сенеж ОГНЕБИО ПРОФ 23 кг</t>
  </si>
  <si>
    <t>Обновляющее средство</t>
  </si>
  <si>
    <t>Дачная деревянная мебель</t>
  </si>
  <si>
    <t>Сенеж ЭФФО 5 кг</t>
  </si>
  <si>
    <t>Сенеж ЭФФО 10 кг</t>
  </si>
  <si>
    <t>Скамья без спинки 360х1500х450 мм</t>
  </si>
  <si>
    <t>Защита пиломатериалов</t>
  </si>
  <si>
    <t>Скамья со спинкой 360х1500х450 мм</t>
  </si>
  <si>
    <t>Сенеж ИНСА 5 кг</t>
  </si>
  <si>
    <t>Скамья без спинки 360х2000х450 мм</t>
  </si>
  <si>
    <t>Утеплители и изоляция</t>
  </si>
  <si>
    <t>Скамья со спинкой 360х2000х450 мм</t>
  </si>
  <si>
    <t>Стол 700х1500х700 мм</t>
  </si>
  <si>
    <r>
      <rPr>
        <sz val="11"/>
        <rFont val="Ubuntu"/>
        <family val="0"/>
      </rPr>
      <t>Диффузионная мембрана ISOBOX 110 (75м</t>
    </r>
    <r>
      <rPr>
        <vertAlign val="superscript"/>
        <sz val="11"/>
        <rFont val="Ubuntu"/>
        <family val="0"/>
      </rPr>
      <t>2</t>
    </r>
    <r>
      <rPr>
        <sz val="11"/>
        <rFont val="Ubuntu"/>
        <family val="0"/>
      </rPr>
      <t>)</t>
    </r>
  </si>
  <si>
    <t>Стол клееная столешница 700х1500х700 мм</t>
  </si>
  <si>
    <t>Утеплитель Роклайт 50х600х1200 мм (8 шт)</t>
  </si>
  <si>
    <t>Стол 700х2000х700 мм</t>
  </si>
  <si>
    <t>Утеплитель Роклайт 100х600х1200 мм (6 шт)</t>
  </si>
  <si>
    <t>Стол клееная столешница 700х2000х700 мм</t>
  </si>
  <si>
    <t>Утеплитель Техновент 50х600х1200 мм (6 шт)</t>
  </si>
  <si>
    <t>Табурет 360х360х450 мм</t>
  </si>
  <si>
    <t>Прочее</t>
  </si>
  <si>
    <t>Опилки/стружка в мешках</t>
  </si>
  <si>
    <t>v.38.3</t>
  </si>
  <si>
    <t>Данный прайс-лист Вы можете скачать с нашего сайта https://uvolodi.ru/price/list</t>
  </si>
  <si>
    <t>Все новости о работе базы «Лес у Володи» мы публикуем на страницах в социальных сетях:</t>
  </si>
  <si>
    <t>vk.com/lesuvolodi</t>
  </si>
  <si>
    <t>Variable</t>
  </si>
  <si>
    <t>Value</t>
  </si>
  <si>
    <t>20 х 100</t>
  </si>
  <si>
    <t>50х100</t>
  </si>
  <si>
    <t>Цена 1 куб. м I сорт</t>
  </si>
  <si>
    <t>20 х 150</t>
  </si>
  <si>
    <t>50х150</t>
  </si>
  <si>
    <t>Цена 1 куб. м II сорт</t>
  </si>
  <si>
    <t>20 х 200</t>
  </si>
  <si>
    <t>Цена 1 куб. м 20 мм</t>
  </si>
  <si>
    <t>25 х 125</t>
  </si>
  <si>
    <t>25 х 130</t>
  </si>
  <si>
    <t>32 х 100</t>
  </si>
  <si>
    <t>32 х 150</t>
  </si>
  <si>
    <t>40 х 120</t>
  </si>
  <si>
    <t>45 х 120</t>
  </si>
  <si>
    <t>45 х 150</t>
  </si>
  <si>
    <t>50 х 125</t>
  </si>
  <si>
    <t>60 х 120</t>
  </si>
  <si>
    <t>100 х 120</t>
  </si>
  <si>
    <t>120 х 150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</si>
</sst>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.-419];[RED]\-#,##0.00\ [$р.-419]"/>
    <numFmt numFmtId="166" formatCode="#,##0\ [$р.-419];[RED]\-#,##0\ [$р.-419]"/>
    <numFmt numFmtId="167" formatCode="General"/>
  </numFmts>
  <fonts count="11">
    <font>
      <sz val="10"/>
      <name val="Arial"/>
      <family val="2"/>
    </font>
    <font>
      <sz val="11"/>
      <name val="Ubuntu"/>
      <family val="0"/>
    </font>
    <font>
      <b/>
      <sz val="14"/>
      <name val="Ubuntu"/>
      <family val="0"/>
    </font>
    <font>
      <sz val="11"/>
      <color indexed="8"/>
      <name val="Ubuntu"/>
      <family val="0"/>
    </font>
    <font>
      <b/>
      <sz val="11"/>
      <color indexed="8"/>
      <name val="Ubuntu"/>
      <family val="0"/>
    </font>
    <font>
      <b/>
      <sz val="11"/>
      <name val="Ubuntu"/>
      <family val="0"/>
    </font>
    <font>
      <i/>
      <sz val="11"/>
      <name val="Ubuntu"/>
      <family val="0"/>
    </font>
    <font>
      <vertAlign val="superscript"/>
      <sz val="11"/>
      <name val="Ubuntu"/>
      <family val="0"/>
    </font>
    <font>
      <sz val="8"/>
      <name val="Ubuntu"/>
      <family val="0"/>
    </font>
    <font>
      <sz val="6"/>
      <name val="Ubuntu"/>
      <family val="0"/>
    </font>
    <font>
      <sz val="10"/>
      <name val="Ubuntu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/>
    </xf>
    <xf numFmtId="164" fontId="8" fillId="0" borderId="2" xfId="0" applyFont="1" applyFill="1" applyBorder="1" applyAlignment="1">
      <alignment horizontal="left" vertical="top"/>
    </xf>
    <xf numFmtId="164" fontId="9" fillId="0" borderId="2" xfId="0" applyFont="1" applyFill="1" applyBorder="1" applyAlignment="1">
      <alignment horizontal="right"/>
    </xf>
    <xf numFmtId="164" fontId="10" fillId="0" borderId="0" xfId="0" applyFont="1" applyFill="1" applyBorder="1" applyAlignment="1">
      <alignment horizontal="left"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30</xdr:col>
      <xdr:colOff>47625</xdr:colOff>
      <xdr:row>1</xdr:row>
      <xdr:rowOff>76200</xdr:rowOff>
    </xdr:from>
    <xdr:to>
      <xdr:col>41</xdr:col>
      <xdr:colOff>76200</xdr:colOff>
      <xdr:row>3</xdr:row>
      <xdr:rowOff>133350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14325"/>
          <a:ext cx="20193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35</xdr:col>
      <xdr:colOff>19050</xdr:colOff>
      <xdr:row>122</xdr:row>
      <xdr:rowOff>152400</xdr:rowOff>
    </xdr:from>
    <xdr:to>
      <xdr:col>43</xdr:col>
      <xdr:colOff>19050</xdr:colOff>
      <xdr:row>124</xdr:row>
      <xdr:rowOff>85725</xdr:rowOff>
    </xdr:to>
    <xdr:pic>
      <xdr:nvPicPr>
        <xdr:cNvPr id="2" name="Изображение 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24593550"/>
          <a:ext cx="1447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25"/>
  <sheetViews>
    <sheetView tabSelected="1" zoomScale="110" zoomScaleNormal="110" workbookViewId="0" topLeftCell="A1">
      <selection activeCell="AR123" sqref="AR123"/>
    </sheetView>
  </sheetViews>
  <sheetFormatPr defaultColWidth="9.140625" defaultRowHeight="15.75" customHeight="1"/>
  <cols>
    <col min="1" max="16384" width="2.7109375" style="1" customWidth="1"/>
  </cols>
  <sheetData>
    <row r="1" spans="1:28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7" ht="15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K4" s="5"/>
    </row>
    <row r="5" spans="1:44" ht="15.7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D5" s="6" t="s">
        <v>5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7" spans="1:45" ht="15.75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V7" s="7" t="s">
        <v>7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ht="15.75" customHeight="1">
      <c r="A8" s="7" t="s">
        <v>8</v>
      </c>
      <c r="B8" s="7"/>
      <c r="C8" s="7"/>
      <c r="D8" s="7"/>
      <c r="E8" s="7" t="s">
        <v>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V8" s="7" t="s">
        <v>8</v>
      </c>
      <c r="W8" s="7"/>
      <c r="X8" s="7"/>
      <c r="Y8" s="7"/>
      <c r="Z8" s="7" t="s">
        <v>10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15.75" customHeight="1">
      <c r="A9" s="7"/>
      <c r="B9" s="7"/>
      <c r="C9" s="7"/>
      <c r="D9" s="7"/>
      <c r="E9" s="7" t="s">
        <v>11</v>
      </c>
      <c r="F9" s="7"/>
      <c r="G9" s="7"/>
      <c r="H9" s="7"/>
      <c r="I9" s="7" t="s">
        <v>12</v>
      </c>
      <c r="J9" s="7"/>
      <c r="K9" s="7"/>
      <c r="L9" s="7"/>
      <c r="M9" s="7" t="s">
        <v>13</v>
      </c>
      <c r="N9" s="7"/>
      <c r="O9" s="7"/>
      <c r="P9" s="7"/>
      <c r="Q9" s="7" t="s">
        <v>14</v>
      </c>
      <c r="R9" s="7"/>
      <c r="S9" s="7"/>
      <c r="T9" s="7"/>
      <c r="V9" s="7"/>
      <c r="W9" s="7"/>
      <c r="X9" s="7"/>
      <c r="Y9" s="7"/>
      <c r="Z9" s="7" t="s">
        <v>15</v>
      </c>
      <c r="AA9" s="7"/>
      <c r="AB9" s="7"/>
      <c r="AC9" s="7"/>
      <c r="AD9" s="7" t="s">
        <v>11</v>
      </c>
      <c r="AE9" s="7"/>
      <c r="AF9" s="7"/>
      <c r="AG9" s="7"/>
      <c r="AH9" s="7" t="s">
        <v>12</v>
      </c>
      <c r="AI9" s="7"/>
      <c r="AJ9" s="7"/>
      <c r="AK9" s="7"/>
      <c r="AL9" s="7" t="s">
        <v>13</v>
      </c>
      <c r="AM9" s="7"/>
      <c r="AN9" s="7"/>
      <c r="AO9" s="7"/>
      <c r="AP9" s="7" t="s">
        <v>14</v>
      </c>
      <c r="AQ9" s="7"/>
      <c r="AR9" s="7"/>
      <c r="AS9" s="7"/>
    </row>
    <row r="10" spans="1:45" ht="15.75" customHeight="1">
      <c r="A10" s="8" t="s">
        <v>16</v>
      </c>
      <c r="B10" s="8"/>
      <c r="C10" s="8"/>
      <c r="D10" s="8"/>
      <c r="E10" s="9" t="s">
        <v>17</v>
      </c>
      <c r="F10" s="9"/>
      <c r="G10" s="9"/>
      <c r="H10" s="9"/>
      <c r="I10" s="10">
        <f>var!D4*3</f>
        <v>132</v>
      </c>
      <c r="J10" s="10"/>
      <c r="K10" s="10"/>
      <c r="L10" s="10"/>
      <c r="M10" s="9" t="s">
        <v>17</v>
      </c>
      <c r="N10" s="9"/>
      <c r="O10" s="9"/>
      <c r="P10" s="9"/>
      <c r="Q10" s="9" t="s">
        <v>17</v>
      </c>
      <c r="R10" s="9"/>
      <c r="S10" s="9"/>
      <c r="T10" s="9"/>
      <c r="V10" s="8" t="s">
        <v>18</v>
      </c>
      <c r="W10" s="8"/>
      <c r="X10" s="8"/>
      <c r="Y10" s="8"/>
      <c r="Z10" s="10">
        <f>var!H1*1</f>
        <v>9</v>
      </c>
      <c r="AA10" s="10"/>
      <c r="AB10" s="10"/>
      <c r="AC10" s="10"/>
      <c r="AD10" s="10">
        <f>var!H1*2</f>
        <v>18</v>
      </c>
      <c r="AE10" s="10"/>
      <c r="AF10" s="10"/>
      <c r="AG10" s="10"/>
      <c r="AH10" s="10">
        <f>var!H1*3</f>
        <v>27</v>
      </c>
      <c r="AI10" s="10"/>
      <c r="AJ10" s="10"/>
      <c r="AK10" s="10"/>
      <c r="AL10" s="9" t="s">
        <v>17</v>
      </c>
      <c r="AM10" s="9"/>
      <c r="AN10" s="9"/>
      <c r="AO10" s="9"/>
      <c r="AP10" s="9" t="s">
        <v>17</v>
      </c>
      <c r="AQ10" s="9"/>
      <c r="AR10" s="9"/>
      <c r="AS10" s="9"/>
    </row>
    <row r="11" spans="1:45" ht="15.75" customHeight="1">
      <c r="A11" s="8" t="s">
        <v>19</v>
      </c>
      <c r="B11" s="8"/>
      <c r="C11" s="8"/>
      <c r="D11" s="8"/>
      <c r="E11" s="9" t="s">
        <v>17</v>
      </c>
      <c r="F11" s="9"/>
      <c r="G11" s="9"/>
      <c r="H11" s="9"/>
      <c r="I11" s="10">
        <f>var!D5*3</f>
        <v>197.99999999999994</v>
      </c>
      <c r="J11" s="10"/>
      <c r="K11" s="10"/>
      <c r="L11" s="10"/>
      <c r="M11" s="9" t="s">
        <v>17</v>
      </c>
      <c r="N11" s="9"/>
      <c r="O11" s="9"/>
      <c r="P11" s="9"/>
      <c r="Q11" s="9" t="s">
        <v>17</v>
      </c>
      <c r="R11" s="9"/>
      <c r="S11" s="9"/>
      <c r="T11" s="9"/>
      <c r="V11" s="8" t="s">
        <v>20</v>
      </c>
      <c r="W11" s="8"/>
      <c r="X11" s="8"/>
      <c r="Y11" s="8"/>
      <c r="Z11" s="10">
        <f>var!H2*1</f>
        <v>9</v>
      </c>
      <c r="AA11" s="10"/>
      <c r="AB11" s="10"/>
      <c r="AC11" s="10"/>
      <c r="AD11" s="10">
        <f>var!H2*2</f>
        <v>18</v>
      </c>
      <c r="AE11" s="10"/>
      <c r="AF11" s="10"/>
      <c r="AG11" s="10"/>
      <c r="AH11" s="10">
        <f>var!H2*3</f>
        <v>27</v>
      </c>
      <c r="AI11" s="10"/>
      <c r="AJ11" s="10"/>
      <c r="AK11" s="10"/>
      <c r="AL11" s="9" t="s">
        <v>17</v>
      </c>
      <c r="AM11" s="9"/>
      <c r="AN11" s="9"/>
      <c r="AO11" s="9"/>
      <c r="AP11" s="9" t="s">
        <v>17</v>
      </c>
      <c r="AQ11" s="9"/>
      <c r="AR11" s="9"/>
      <c r="AS11" s="9"/>
    </row>
    <row r="12" spans="1:45" ht="15.75" customHeight="1">
      <c r="A12" s="8" t="s">
        <v>21</v>
      </c>
      <c r="B12" s="8"/>
      <c r="C12" s="8"/>
      <c r="D12" s="8"/>
      <c r="E12" s="9" t="s">
        <v>17</v>
      </c>
      <c r="F12" s="9"/>
      <c r="G12" s="9"/>
      <c r="H12" s="9"/>
      <c r="I12" s="10">
        <f>var!D36*3</f>
        <v>264</v>
      </c>
      <c r="J12" s="10"/>
      <c r="K12" s="10"/>
      <c r="L12" s="10"/>
      <c r="M12" s="9" t="s">
        <v>17</v>
      </c>
      <c r="N12" s="9"/>
      <c r="O12" s="9"/>
      <c r="P12" s="9"/>
      <c r="Q12" s="9" t="s">
        <v>17</v>
      </c>
      <c r="R12" s="9"/>
      <c r="S12" s="9"/>
      <c r="T12" s="9"/>
      <c r="V12" s="8" t="s">
        <v>22</v>
      </c>
      <c r="W12" s="8"/>
      <c r="X12" s="8"/>
      <c r="Y12" s="8"/>
      <c r="Z12" s="10">
        <f>var!H3*1</f>
        <v>9</v>
      </c>
      <c r="AA12" s="10"/>
      <c r="AB12" s="10"/>
      <c r="AC12" s="10"/>
      <c r="AD12" s="10">
        <f>var!H3*2</f>
        <v>18</v>
      </c>
      <c r="AE12" s="10"/>
      <c r="AF12" s="10"/>
      <c r="AG12" s="10"/>
      <c r="AH12" s="10">
        <f>var!H3*3</f>
        <v>27</v>
      </c>
      <c r="AI12" s="10"/>
      <c r="AJ12" s="10"/>
      <c r="AK12" s="10"/>
      <c r="AL12" s="9" t="s">
        <v>17</v>
      </c>
      <c r="AM12" s="9"/>
      <c r="AN12" s="9"/>
      <c r="AO12" s="9"/>
      <c r="AP12" s="9" t="s">
        <v>17</v>
      </c>
      <c r="AQ12" s="9"/>
      <c r="AR12" s="9"/>
      <c r="AS12" s="9"/>
    </row>
    <row r="13" spans="1:45" ht="15.75" customHeight="1">
      <c r="A13" s="8" t="s">
        <v>23</v>
      </c>
      <c r="B13" s="8"/>
      <c r="C13" s="8"/>
      <c r="D13" s="8"/>
      <c r="E13" s="10">
        <f>var!D6*2</f>
        <v>100.00000000000001</v>
      </c>
      <c r="F13" s="10"/>
      <c r="G13" s="10"/>
      <c r="H13" s="10"/>
      <c r="I13" s="10">
        <f>var!D6*3</f>
        <v>150.00000000000003</v>
      </c>
      <c r="J13" s="10"/>
      <c r="K13" s="10"/>
      <c r="L13" s="10"/>
      <c r="M13" s="10">
        <f>var!D6*4</f>
        <v>200.00000000000003</v>
      </c>
      <c r="N13" s="10"/>
      <c r="O13" s="10"/>
      <c r="P13" s="10"/>
      <c r="Q13" s="10">
        <f>var!D6*6</f>
        <v>300.00000000000006</v>
      </c>
      <c r="R13" s="10"/>
      <c r="S13" s="10"/>
      <c r="T13" s="10"/>
      <c r="V13" s="8" t="s">
        <v>24</v>
      </c>
      <c r="W13" s="8"/>
      <c r="X13" s="8"/>
      <c r="Y13" s="8"/>
      <c r="Z13" s="10">
        <f>var!H4*1</f>
        <v>11</v>
      </c>
      <c r="AA13" s="10"/>
      <c r="AB13" s="10"/>
      <c r="AC13" s="10"/>
      <c r="AD13" s="10">
        <f>var!H4*2</f>
        <v>22</v>
      </c>
      <c r="AE13" s="10"/>
      <c r="AF13" s="10"/>
      <c r="AG13" s="10"/>
      <c r="AH13" s="10">
        <f>var!H4*3</f>
        <v>33</v>
      </c>
      <c r="AI13" s="10"/>
      <c r="AJ13" s="10"/>
      <c r="AK13" s="10"/>
      <c r="AL13" s="9" t="s">
        <v>17</v>
      </c>
      <c r="AM13" s="9"/>
      <c r="AN13" s="9"/>
      <c r="AO13" s="9"/>
      <c r="AP13" s="9" t="s">
        <v>17</v>
      </c>
      <c r="AQ13" s="9"/>
      <c r="AR13" s="9"/>
      <c r="AS13" s="9"/>
    </row>
    <row r="14" spans="1:45" ht="15.75" customHeight="1">
      <c r="A14" s="8" t="s">
        <v>25</v>
      </c>
      <c r="B14" s="8"/>
      <c r="C14" s="8"/>
      <c r="D14" s="8"/>
      <c r="E14" s="10">
        <f>var!D7*2</f>
        <v>120</v>
      </c>
      <c r="F14" s="10"/>
      <c r="G14" s="10"/>
      <c r="H14" s="10"/>
      <c r="I14" s="10">
        <f>var!D7*3</f>
        <v>180</v>
      </c>
      <c r="J14" s="10"/>
      <c r="K14" s="10"/>
      <c r="L14" s="10"/>
      <c r="M14" s="10">
        <f>var!D7*4</f>
        <v>240</v>
      </c>
      <c r="N14" s="10"/>
      <c r="O14" s="10"/>
      <c r="P14" s="10"/>
      <c r="Q14" s="10">
        <f>var!D7*6</f>
        <v>360</v>
      </c>
      <c r="R14" s="10"/>
      <c r="S14" s="10"/>
      <c r="T14" s="10"/>
      <c r="V14" s="8" t="s">
        <v>26</v>
      </c>
      <c r="W14" s="8"/>
      <c r="X14" s="8"/>
      <c r="Y14" s="8"/>
      <c r="Z14" s="10">
        <f>var!H5*1</f>
        <v>13</v>
      </c>
      <c r="AA14" s="10"/>
      <c r="AB14" s="10"/>
      <c r="AC14" s="10"/>
      <c r="AD14" s="10">
        <f>var!H5*2</f>
        <v>26</v>
      </c>
      <c r="AE14" s="10"/>
      <c r="AF14" s="10"/>
      <c r="AG14" s="10"/>
      <c r="AH14" s="10">
        <f>var!H5*3</f>
        <v>39</v>
      </c>
      <c r="AI14" s="10"/>
      <c r="AJ14" s="10"/>
      <c r="AK14" s="10"/>
      <c r="AL14" s="9" t="s">
        <v>17</v>
      </c>
      <c r="AM14" s="9"/>
      <c r="AN14" s="9"/>
      <c r="AO14" s="9"/>
      <c r="AP14" s="9" t="s">
        <v>17</v>
      </c>
      <c r="AQ14" s="9"/>
      <c r="AR14" s="9"/>
      <c r="AS14" s="9"/>
    </row>
    <row r="15" spans="1:45" ht="15.75" customHeight="1">
      <c r="A15" s="8" t="s">
        <v>27</v>
      </c>
      <c r="B15" s="8"/>
      <c r="C15" s="8"/>
      <c r="D15" s="8"/>
      <c r="E15" s="10">
        <f>var!D10*2</f>
        <v>150</v>
      </c>
      <c r="F15" s="10"/>
      <c r="G15" s="10"/>
      <c r="H15" s="10"/>
      <c r="I15" s="10">
        <f>var!D10*3</f>
        <v>225</v>
      </c>
      <c r="J15" s="10"/>
      <c r="K15" s="10"/>
      <c r="L15" s="10"/>
      <c r="M15" s="10">
        <f>var!D10*4</f>
        <v>300</v>
      </c>
      <c r="N15" s="10"/>
      <c r="O15" s="10"/>
      <c r="P15" s="10"/>
      <c r="Q15" s="10">
        <f>var!D10*6</f>
        <v>450</v>
      </c>
      <c r="R15" s="10"/>
      <c r="S15" s="10"/>
      <c r="T15" s="10"/>
      <c r="V15" s="8" t="s">
        <v>28</v>
      </c>
      <c r="W15" s="8"/>
      <c r="X15" s="8"/>
      <c r="Y15" s="8"/>
      <c r="Z15" s="10">
        <f>var!H6*1</f>
        <v>15</v>
      </c>
      <c r="AA15" s="10"/>
      <c r="AB15" s="10"/>
      <c r="AC15" s="10"/>
      <c r="AD15" s="10">
        <f>var!H6*2</f>
        <v>30</v>
      </c>
      <c r="AE15" s="10"/>
      <c r="AF15" s="10"/>
      <c r="AG15" s="10"/>
      <c r="AH15" s="10">
        <f>var!H6*3</f>
        <v>45</v>
      </c>
      <c r="AI15" s="10"/>
      <c r="AJ15" s="10"/>
      <c r="AK15" s="10"/>
      <c r="AL15" s="9" t="s">
        <v>17</v>
      </c>
      <c r="AM15" s="9"/>
      <c r="AN15" s="9"/>
      <c r="AO15" s="9"/>
      <c r="AP15" s="9" t="s">
        <v>17</v>
      </c>
      <c r="AQ15" s="9"/>
      <c r="AR15" s="9"/>
      <c r="AS15" s="9"/>
    </row>
    <row r="16" spans="1:45" ht="15.75" customHeight="1">
      <c r="A16" s="8" t="s">
        <v>29</v>
      </c>
      <c r="B16" s="8"/>
      <c r="C16" s="8"/>
      <c r="D16" s="8"/>
      <c r="E16" s="10">
        <f>var!D11*2</f>
        <v>200.00000000000003</v>
      </c>
      <c r="F16" s="10"/>
      <c r="G16" s="10"/>
      <c r="H16" s="10"/>
      <c r="I16" s="10">
        <f>var!D11*3</f>
        <v>300.00000000000006</v>
      </c>
      <c r="J16" s="10"/>
      <c r="K16" s="10"/>
      <c r="L16" s="10"/>
      <c r="M16" s="10">
        <f>var!D11*4</f>
        <v>400.00000000000006</v>
      </c>
      <c r="N16" s="10"/>
      <c r="O16" s="10"/>
      <c r="P16" s="10"/>
      <c r="Q16" s="10">
        <f>var!D11*6</f>
        <v>600.0000000000001</v>
      </c>
      <c r="R16" s="10"/>
      <c r="S16" s="10"/>
      <c r="T16" s="10"/>
      <c r="V16" s="8" t="s">
        <v>30</v>
      </c>
      <c r="W16" s="8"/>
      <c r="X16" s="8"/>
      <c r="Y16" s="8"/>
      <c r="Z16" s="10">
        <f>var!H7*1</f>
        <v>12</v>
      </c>
      <c r="AA16" s="10"/>
      <c r="AB16" s="10"/>
      <c r="AC16" s="10"/>
      <c r="AD16" s="10">
        <f>var!H7*2</f>
        <v>24</v>
      </c>
      <c r="AE16" s="10"/>
      <c r="AF16" s="10"/>
      <c r="AG16" s="10"/>
      <c r="AH16" s="10">
        <f>var!H7*3</f>
        <v>36</v>
      </c>
      <c r="AI16" s="10"/>
      <c r="AJ16" s="10"/>
      <c r="AK16" s="10"/>
      <c r="AL16" s="9" t="s">
        <v>17</v>
      </c>
      <c r="AM16" s="9"/>
      <c r="AN16" s="9"/>
      <c r="AO16" s="9"/>
      <c r="AP16" s="9" t="s">
        <v>17</v>
      </c>
      <c r="AQ16" s="9"/>
      <c r="AR16" s="9"/>
      <c r="AS16" s="9"/>
    </row>
    <row r="17" spans="1:45" ht="15.75" customHeight="1">
      <c r="A17" s="8" t="s">
        <v>31</v>
      </c>
      <c r="B17" s="8"/>
      <c r="C17" s="8"/>
      <c r="D17" s="8"/>
      <c r="E17" s="10">
        <f>var!D12*2</f>
        <v>120</v>
      </c>
      <c r="F17" s="10"/>
      <c r="G17" s="10"/>
      <c r="H17" s="10"/>
      <c r="I17" s="10">
        <f>var!D12*3</f>
        <v>180</v>
      </c>
      <c r="J17" s="10"/>
      <c r="K17" s="10"/>
      <c r="L17" s="10"/>
      <c r="M17" s="10">
        <f>var!D12*4</f>
        <v>240</v>
      </c>
      <c r="N17" s="10"/>
      <c r="O17" s="10"/>
      <c r="P17" s="10"/>
      <c r="Q17" s="10">
        <f>var!D12*6</f>
        <v>360</v>
      </c>
      <c r="R17" s="10"/>
      <c r="S17" s="10"/>
      <c r="T17" s="10"/>
      <c r="V17" s="8" t="s">
        <v>32</v>
      </c>
      <c r="W17" s="8"/>
      <c r="X17" s="8"/>
      <c r="Y17" s="8"/>
      <c r="Z17" s="10">
        <f>var!H8*1</f>
        <v>14</v>
      </c>
      <c r="AA17" s="10"/>
      <c r="AB17" s="10"/>
      <c r="AC17" s="10"/>
      <c r="AD17" s="10">
        <f>var!H8*2</f>
        <v>28</v>
      </c>
      <c r="AE17" s="10"/>
      <c r="AF17" s="10"/>
      <c r="AG17" s="10"/>
      <c r="AH17" s="10">
        <f>var!H8*3</f>
        <v>42</v>
      </c>
      <c r="AI17" s="10"/>
      <c r="AJ17" s="10"/>
      <c r="AK17" s="10"/>
      <c r="AL17" s="9" t="s">
        <v>17</v>
      </c>
      <c r="AM17" s="9"/>
      <c r="AN17" s="9"/>
      <c r="AO17" s="9"/>
      <c r="AP17" s="9" t="s">
        <v>17</v>
      </c>
      <c r="AQ17" s="9"/>
      <c r="AR17" s="9"/>
      <c r="AS17" s="9"/>
    </row>
    <row r="18" spans="1:45" ht="15.75" customHeight="1">
      <c r="A18" s="8" t="s">
        <v>33</v>
      </c>
      <c r="B18" s="8"/>
      <c r="C18" s="8"/>
      <c r="D18" s="8"/>
      <c r="E18" s="10">
        <f>var!D13*2</f>
        <v>180</v>
      </c>
      <c r="F18" s="10"/>
      <c r="G18" s="10"/>
      <c r="H18" s="10"/>
      <c r="I18" s="10">
        <f>var!D13*3</f>
        <v>270</v>
      </c>
      <c r="J18" s="10"/>
      <c r="K18" s="10"/>
      <c r="L18" s="10"/>
      <c r="M18" s="10">
        <f>var!D13*4</f>
        <v>360</v>
      </c>
      <c r="N18" s="10"/>
      <c r="O18" s="10"/>
      <c r="P18" s="10"/>
      <c r="Q18" s="10">
        <f>var!D13*6</f>
        <v>540</v>
      </c>
      <c r="R18" s="10"/>
      <c r="S18" s="10"/>
      <c r="T18" s="10"/>
      <c r="V18" s="8" t="s">
        <v>34</v>
      </c>
      <c r="W18" s="8"/>
      <c r="X18" s="8"/>
      <c r="Y18" s="8"/>
      <c r="Z18" s="10">
        <f>var!H9*1</f>
        <v>14</v>
      </c>
      <c r="AA18" s="10"/>
      <c r="AB18" s="10"/>
      <c r="AC18" s="10"/>
      <c r="AD18" s="10">
        <f>var!H9*2</f>
        <v>28</v>
      </c>
      <c r="AE18" s="10"/>
      <c r="AF18" s="10"/>
      <c r="AG18" s="10"/>
      <c r="AH18" s="10">
        <f>var!H9*3</f>
        <v>42</v>
      </c>
      <c r="AI18" s="10"/>
      <c r="AJ18" s="10"/>
      <c r="AK18" s="10"/>
      <c r="AL18" s="9" t="s">
        <v>17</v>
      </c>
      <c r="AM18" s="9"/>
      <c r="AN18" s="9"/>
      <c r="AO18" s="9"/>
      <c r="AP18" s="9" t="s">
        <v>17</v>
      </c>
      <c r="AQ18" s="9"/>
      <c r="AR18" s="9"/>
      <c r="AS18" s="9"/>
    </row>
    <row r="19" spans="1:45" ht="15.75" customHeight="1">
      <c r="A19" s="8" t="s">
        <v>35</v>
      </c>
      <c r="B19" s="8"/>
      <c r="C19" s="8"/>
      <c r="D19" s="8"/>
      <c r="E19" s="10">
        <f>var!D16*2</f>
        <v>160</v>
      </c>
      <c r="F19" s="10"/>
      <c r="G19" s="10"/>
      <c r="H19" s="10"/>
      <c r="I19" s="10">
        <f>var!D16*3</f>
        <v>240</v>
      </c>
      <c r="J19" s="10"/>
      <c r="K19" s="10"/>
      <c r="L19" s="10"/>
      <c r="M19" s="10">
        <f>var!D16*4</f>
        <v>320</v>
      </c>
      <c r="N19" s="10"/>
      <c r="O19" s="10"/>
      <c r="P19" s="10"/>
      <c r="Q19" s="10">
        <f>var!D16*6</f>
        <v>480</v>
      </c>
      <c r="R19" s="10"/>
      <c r="S19" s="10"/>
      <c r="T19" s="10"/>
      <c r="V19" s="8" t="s">
        <v>36</v>
      </c>
      <c r="W19" s="8"/>
      <c r="X19" s="8"/>
      <c r="Y19" s="8"/>
      <c r="Z19" s="10">
        <f>var!H10*1</f>
        <v>17</v>
      </c>
      <c r="AA19" s="10"/>
      <c r="AB19" s="10"/>
      <c r="AC19" s="10"/>
      <c r="AD19" s="10">
        <f>var!H10*2</f>
        <v>34</v>
      </c>
      <c r="AE19" s="10"/>
      <c r="AF19" s="10"/>
      <c r="AG19" s="10"/>
      <c r="AH19" s="10">
        <f>var!H10*3</f>
        <v>51</v>
      </c>
      <c r="AI19" s="10"/>
      <c r="AJ19" s="10"/>
      <c r="AK19" s="10"/>
      <c r="AL19" s="9" t="s">
        <v>17</v>
      </c>
      <c r="AM19" s="9"/>
      <c r="AN19" s="9"/>
      <c r="AO19" s="9"/>
      <c r="AP19" s="9" t="s">
        <v>17</v>
      </c>
      <c r="AQ19" s="9"/>
      <c r="AR19" s="9"/>
      <c r="AS19" s="9"/>
    </row>
    <row r="20" spans="1:45" ht="15.75" customHeight="1">
      <c r="A20" s="8" t="s">
        <v>37</v>
      </c>
      <c r="B20" s="8"/>
      <c r="C20" s="8"/>
      <c r="D20" s="8"/>
      <c r="E20" s="10">
        <f>var!D18*2</f>
        <v>240</v>
      </c>
      <c r="F20" s="10"/>
      <c r="G20" s="10"/>
      <c r="H20" s="10"/>
      <c r="I20" s="10">
        <f>var!D18*3</f>
        <v>360</v>
      </c>
      <c r="J20" s="10"/>
      <c r="K20" s="10"/>
      <c r="L20" s="10"/>
      <c r="M20" s="10">
        <f>var!D18*4</f>
        <v>480</v>
      </c>
      <c r="N20" s="10"/>
      <c r="O20" s="10"/>
      <c r="P20" s="10"/>
      <c r="Q20" s="10">
        <f>var!D18*6</f>
        <v>720</v>
      </c>
      <c r="R20" s="10"/>
      <c r="S20" s="10"/>
      <c r="T20" s="10"/>
      <c r="V20" s="8" t="s">
        <v>38</v>
      </c>
      <c r="W20" s="8"/>
      <c r="X20" s="8"/>
      <c r="Y20" s="8"/>
      <c r="Z20" s="10">
        <f>var!H11*1</f>
        <v>20</v>
      </c>
      <c r="AA20" s="10"/>
      <c r="AB20" s="10"/>
      <c r="AC20" s="10"/>
      <c r="AD20" s="10">
        <f>var!H11*2</f>
        <v>40</v>
      </c>
      <c r="AE20" s="10"/>
      <c r="AF20" s="10"/>
      <c r="AG20" s="10"/>
      <c r="AH20" s="10">
        <f>var!H11*3</f>
        <v>60</v>
      </c>
      <c r="AI20" s="10"/>
      <c r="AJ20" s="10"/>
      <c r="AK20" s="10"/>
      <c r="AL20" s="9" t="s">
        <v>17</v>
      </c>
      <c r="AM20" s="9"/>
      <c r="AN20" s="9"/>
      <c r="AO20" s="9"/>
      <c r="AP20" s="9" t="s">
        <v>17</v>
      </c>
      <c r="AQ20" s="9"/>
      <c r="AR20" s="9"/>
      <c r="AS20" s="9"/>
    </row>
    <row r="21" spans="1:45" ht="15.75" customHeight="1">
      <c r="A21" s="8" t="s">
        <v>39</v>
      </c>
      <c r="B21" s="8"/>
      <c r="C21" s="8"/>
      <c r="D21" s="8"/>
      <c r="E21" s="10">
        <f>var!D19*2</f>
        <v>320</v>
      </c>
      <c r="F21" s="10"/>
      <c r="G21" s="10"/>
      <c r="H21" s="10"/>
      <c r="I21" s="10">
        <f>var!D19*3</f>
        <v>480</v>
      </c>
      <c r="J21" s="10"/>
      <c r="K21" s="10"/>
      <c r="L21" s="10"/>
      <c r="M21" s="10">
        <f>var!D19*4</f>
        <v>640</v>
      </c>
      <c r="N21" s="10"/>
      <c r="O21" s="10"/>
      <c r="P21" s="10"/>
      <c r="Q21" s="10">
        <f>var!D19*6</f>
        <v>960</v>
      </c>
      <c r="R21" s="10"/>
      <c r="S21" s="10"/>
      <c r="T21" s="10"/>
      <c r="V21" s="8" t="s">
        <v>40</v>
      </c>
      <c r="W21" s="8"/>
      <c r="X21" s="8"/>
      <c r="Y21" s="8"/>
      <c r="Z21" s="10">
        <f>var!H12*1</f>
        <v>16</v>
      </c>
      <c r="AA21" s="10"/>
      <c r="AB21" s="10"/>
      <c r="AC21" s="10"/>
      <c r="AD21" s="10">
        <f>var!H12*2</f>
        <v>32</v>
      </c>
      <c r="AE21" s="10"/>
      <c r="AF21" s="10"/>
      <c r="AG21" s="10"/>
      <c r="AH21" s="10">
        <f>var!H12*3</f>
        <v>48</v>
      </c>
      <c r="AI21" s="10"/>
      <c r="AJ21" s="10"/>
      <c r="AK21" s="10"/>
      <c r="AL21" s="9" t="s">
        <v>17</v>
      </c>
      <c r="AM21" s="9"/>
      <c r="AN21" s="9"/>
      <c r="AO21" s="9"/>
      <c r="AP21" s="9" t="s">
        <v>17</v>
      </c>
      <c r="AQ21" s="9"/>
      <c r="AR21" s="9"/>
      <c r="AS21" s="9"/>
    </row>
    <row r="22" spans="1:45" ht="15.75" customHeight="1">
      <c r="A22" s="8" t="s">
        <v>41</v>
      </c>
      <c r="B22" s="8"/>
      <c r="C22" s="8"/>
      <c r="D22" s="8"/>
      <c r="E22" s="10">
        <f>var!D22*2</f>
        <v>200.00000000000003</v>
      </c>
      <c r="F22" s="10"/>
      <c r="G22" s="10"/>
      <c r="H22" s="10"/>
      <c r="I22" s="10">
        <f>var!D22*3</f>
        <v>300.00000000000006</v>
      </c>
      <c r="J22" s="10"/>
      <c r="K22" s="10"/>
      <c r="L22" s="10"/>
      <c r="M22" s="10">
        <f>var!D22*4</f>
        <v>400.00000000000006</v>
      </c>
      <c r="N22" s="10"/>
      <c r="O22" s="10"/>
      <c r="P22" s="10"/>
      <c r="Q22" s="10">
        <f>var!D22*6</f>
        <v>600.0000000000001</v>
      </c>
      <c r="R22" s="10"/>
      <c r="S22" s="10"/>
      <c r="T22" s="10"/>
      <c r="V22" s="8" t="s">
        <v>42</v>
      </c>
      <c r="W22" s="8"/>
      <c r="X22" s="8"/>
      <c r="Y22" s="8"/>
      <c r="Z22" s="10">
        <f>var!H13*1</f>
        <v>16</v>
      </c>
      <c r="AA22" s="10"/>
      <c r="AB22" s="10"/>
      <c r="AC22" s="10"/>
      <c r="AD22" s="10">
        <f>var!H13*2</f>
        <v>32</v>
      </c>
      <c r="AE22" s="10"/>
      <c r="AF22" s="10"/>
      <c r="AG22" s="10"/>
      <c r="AH22" s="10">
        <f>var!H13*3</f>
        <v>48</v>
      </c>
      <c r="AI22" s="10"/>
      <c r="AJ22" s="10"/>
      <c r="AK22" s="10"/>
      <c r="AL22" s="9" t="s">
        <v>17</v>
      </c>
      <c r="AM22" s="9"/>
      <c r="AN22" s="9"/>
      <c r="AO22" s="9"/>
      <c r="AP22" s="9" t="s">
        <v>17</v>
      </c>
      <c r="AQ22" s="9"/>
      <c r="AR22" s="9"/>
      <c r="AS22" s="9"/>
    </row>
    <row r="23" spans="1:45" ht="15.75" customHeight="1">
      <c r="A23" s="8" t="s">
        <v>43</v>
      </c>
      <c r="B23" s="8"/>
      <c r="C23" s="8"/>
      <c r="D23" s="8"/>
      <c r="E23" s="10">
        <f>var!D23*2</f>
        <v>240</v>
      </c>
      <c r="F23" s="10"/>
      <c r="G23" s="10"/>
      <c r="H23" s="10"/>
      <c r="I23" s="10">
        <f>var!D23*3</f>
        <v>360</v>
      </c>
      <c r="J23" s="10"/>
      <c r="K23" s="10"/>
      <c r="L23" s="10"/>
      <c r="M23" s="10">
        <f>var!D23*4</f>
        <v>480</v>
      </c>
      <c r="N23" s="10"/>
      <c r="O23" s="10"/>
      <c r="P23" s="10"/>
      <c r="Q23" s="10">
        <f>var!D23*6</f>
        <v>720</v>
      </c>
      <c r="R23" s="10"/>
      <c r="S23" s="10"/>
      <c r="T23" s="10"/>
      <c r="V23" s="8" t="s">
        <v>44</v>
      </c>
      <c r="W23" s="8"/>
      <c r="X23" s="8"/>
      <c r="Y23" s="8"/>
      <c r="Z23" s="10">
        <f>var!H14*1</f>
        <v>16</v>
      </c>
      <c r="AA23" s="10"/>
      <c r="AB23" s="10"/>
      <c r="AC23" s="10"/>
      <c r="AD23" s="10">
        <f>var!H14*2</f>
        <v>32</v>
      </c>
      <c r="AE23" s="10"/>
      <c r="AF23" s="10"/>
      <c r="AG23" s="10"/>
      <c r="AH23" s="10">
        <f>var!H14*3</f>
        <v>48</v>
      </c>
      <c r="AI23" s="10"/>
      <c r="AJ23" s="10"/>
      <c r="AK23" s="10"/>
      <c r="AL23" s="9" t="s">
        <v>17</v>
      </c>
      <c r="AM23" s="9"/>
      <c r="AN23" s="9"/>
      <c r="AO23" s="9"/>
      <c r="AP23" s="9" t="s">
        <v>17</v>
      </c>
      <c r="AQ23" s="9"/>
      <c r="AR23" s="9"/>
      <c r="AS23" s="9"/>
    </row>
    <row r="24" spans="1:45" ht="15.75" customHeight="1">
      <c r="A24" s="8" t="s">
        <v>45</v>
      </c>
      <c r="B24" s="8"/>
      <c r="C24" s="8"/>
      <c r="D24" s="8"/>
      <c r="E24" s="10">
        <f>var!D25*2</f>
        <v>300</v>
      </c>
      <c r="F24" s="10"/>
      <c r="G24" s="10"/>
      <c r="H24" s="10"/>
      <c r="I24" s="10">
        <f>var!D25*3</f>
        <v>450</v>
      </c>
      <c r="J24" s="10"/>
      <c r="K24" s="10"/>
      <c r="L24" s="10"/>
      <c r="M24" s="10">
        <f>var!D25*4</f>
        <v>600</v>
      </c>
      <c r="N24" s="10"/>
      <c r="O24" s="10"/>
      <c r="P24" s="10"/>
      <c r="Q24" s="10">
        <f>var!D25*6</f>
        <v>900</v>
      </c>
      <c r="R24" s="10"/>
      <c r="S24" s="10"/>
      <c r="T24" s="10"/>
      <c r="V24" s="8" t="s">
        <v>46</v>
      </c>
      <c r="W24" s="8"/>
      <c r="X24" s="8"/>
      <c r="Y24" s="8"/>
      <c r="Z24" s="10">
        <f>var!H15*1</f>
        <v>20</v>
      </c>
      <c r="AA24" s="10"/>
      <c r="AB24" s="10"/>
      <c r="AC24" s="10"/>
      <c r="AD24" s="10">
        <f>var!H15*2</f>
        <v>40</v>
      </c>
      <c r="AE24" s="10"/>
      <c r="AF24" s="10"/>
      <c r="AG24" s="10"/>
      <c r="AH24" s="10">
        <f>var!H15*3</f>
        <v>60</v>
      </c>
      <c r="AI24" s="10"/>
      <c r="AJ24" s="10"/>
      <c r="AK24" s="10"/>
      <c r="AL24" s="9" t="s">
        <v>17</v>
      </c>
      <c r="AM24" s="9"/>
      <c r="AN24" s="9"/>
      <c r="AO24" s="9"/>
      <c r="AP24" s="9" t="s">
        <v>17</v>
      </c>
      <c r="AQ24" s="9"/>
      <c r="AR24" s="9"/>
      <c r="AS24" s="9"/>
    </row>
    <row r="25" spans="1:45" ht="15.75" customHeight="1">
      <c r="A25" s="8" t="s">
        <v>47</v>
      </c>
      <c r="B25" s="8"/>
      <c r="C25" s="8"/>
      <c r="D25" s="8"/>
      <c r="E25" s="10">
        <f>var!D26*2</f>
        <v>400.00000000000006</v>
      </c>
      <c r="F25" s="10"/>
      <c r="G25" s="10"/>
      <c r="H25" s="10"/>
      <c r="I25" s="10">
        <f>var!D26*3</f>
        <v>600.0000000000001</v>
      </c>
      <c r="J25" s="10"/>
      <c r="K25" s="10"/>
      <c r="L25" s="10"/>
      <c r="M25" s="10">
        <f>var!D26*4</f>
        <v>800.0000000000001</v>
      </c>
      <c r="N25" s="10"/>
      <c r="O25" s="10"/>
      <c r="P25" s="10"/>
      <c r="Q25" s="10">
        <f>var!D26*6</f>
        <v>1200.0000000000002</v>
      </c>
      <c r="R25" s="10"/>
      <c r="S25" s="10"/>
      <c r="T25" s="10"/>
      <c r="V25" s="8" t="s">
        <v>48</v>
      </c>
      <c r="W25" s="8"/>
      <c r="X25" s="8"/>
      <c r="Y25" s="8"/>
      <c r="Z25" s="10">
        <f>var!H16*1</f>
        <v>25</v>
      </c>
      <c r="AA25" s="10"/>
      <c r="AB25" s="10"/>
      <c r="AC25" s="10"/>
      <c r="AD25" s="10">
        <f>var!H16*2</f>
        <v>50</v>
      </c>
      <c r="AE25" s="10"/>
      <c r="AF25" s="10"/>
      <c r="AG25" s="10"/>
      <c r="AH25" s="10">
        <f>var!H16*3</f>
        <v>75</v>
      </c>
      <c r="AI25" s="10"/>
      <c r="AJ25" s="10"/>
      <c r="AK25" s="10"/>
      <c r="AL25" s="9" t="s">
        <v>17</v>
      </c>
      <c r="AM25" s="9"/>
      <c r="AN25" s="9"/>
      <c r="AO25" s="9"/>
      <c r="AP25" s="9" t="s">
        <v>17</v>
      </c>
      <c r="AQ25" s="9"/>
      <c r="AR25" s="9"/>
      <c r="AS25" s="9"/>
    </row>
    <row r="26" spans="1:72" ht="15.75" customHeight="1">
      <c r="A26" s="8" t="s">
        <v>49</v>
      </c>
      <c r="B26" s="8"/>
      <c r="C26" s="8"/>
      <c r="D26" s="8"/>
      <c r="E26" s="10">
        <f>var!D28*2</f>
        <v>400.00000000000006</v>
      </c>
      <c r="F26" s="10"/>
      <c r="G26" s="10"/>
      <c r="H26" s="10"/>
      <c r="I26" s="10">
        <f>var!D28*3</f>
        <v>600.0000000000001</v>
      </c>
      <c r="J26" s="10"/>
      <c r="K26" s="10"/>
      <c r="L26" s="10"/>
      <c r="M26" s="10">
        <f>var!D28*4</f>
        <v>800.0000000000001</v>
      </c>
      <c r="N26" s="10"/>
      <c r="O26" s="10"/>
      <c r="P26" s="10"/>
      <c r="Q26" s="10">
        <f>var!D28*6</f>
        <v>1200.0000000000002</v>
      </c>
      <c r="R26" s="10"/>
      <c r="S26" s="10"/>
      <c r="T26" s="10"/>
      <c r="V26" s="8" t="s">
        <v>50</v>
      </c>
      <c r="W26" s="8"/>
      <c r="X26" s="8"/>
      <c r="Y26" s="8"/>
      <c r="Z26" s="10">
        <f>var!H17*1</f>
        <v>16</v>
      </c>
      <c r="AA26" s="10"/>
      <c r="AB26" s="10"/>
      <c r="AC26" s="10"/>
      <c r="AD26" s="10">
        <f>var!H17*2</f>
        <v>32</v>
      </c>
      <c r="AE26" s="10"/>
      <c r="AF26" s="10"/>
      <c r="AG26" s="10"/>
      <c r="AH26" s="10">
        <f>var!H17*3</f>
        <v>48</v>
      </c>
      <c r="AI26" s="10"/>
      <c r="AJ26" s="10"/>
      <c r="AK26" s="10"/>
      <c r="AL26" s="9" t="s">
        <v>17</v>
      </c>
      <c r="AM26" s="9"/>
      <c r="AN26" s="9"/>
      <c r="AO26" s="9"/>
      <c r="AP26" s="9" t="s">
        <v>17</v>
      </c>
      <c r="AQ26" s="9"/>
      <c r="AR26" s="9"/>
      <c r="AS26" s="9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15.75" customHeight="1">
      <c r="A27" s="8" t="s">
        <v>51</v>
      </c>
      <c r="B27" s="8"/>
      <c r="C27" s="8"/>
      <c r="D27" s="8"/>
      <c r="E27" s="10">
        <f>var!D29*2</f>
        <v>600</v>
      </c>
      <c r="F27" s="10"/>
      <c r="G27" s="10"/>
      <c r="H27" s="10"/>
      <c r="I27" s="10">
        <f>var!D29*3</f>
        <v>900</v>
      </c>
      <c r="J27" s="10"/>
      <c r="K27" s="10"/>
      <c r="L27" s="10"/>
      <c r="M27" s="10">
        <f>var!D29*4</f>
        <v>1200</v>
      </c>
      <c r="N27" s="10"/>
      <c r="O27" s="10"/>
      <c r="P27" s="10"/>
      <c r="Q27" s="10">
        <f>var!D29*6</f>
        <v>1800</v>
      </c>
      <c r="R27" s="10"/>
      <c r="S27" s="10"/>
      <c r="T27" s="10"/>
      <c r="V27" s="8" t="s">
        <v>52</v>
      </c>
      <c r="W27" s="8"/>
      <c r="X27" s="8"/>
      <c r="Y27" s="8"/>
      <c r="Z27" s="10">
        <f>var!H18*1</f>
        <v>19</v>
      </c>
      <c r="AA27" s="10"/>
      <c r="AB27" s="10"/>
      <c r="AC27" s="10"/>
      <c r="AD27" s="10">
        <f>var!H18*2</f>
        <v>38</v>
      </c>
      <c r="AE27" s="10"/>
      <c r="AF27" s="10"/>
      <c r="AG27" s="10"/>
      <c r="AH27" s="10">
        <f>var!H18*3</f>
        <v>57</v>
      </c>
      <c r="AI27" s="10"/>
      <c r="AJ27" s="10"/>
      <c r="AK27" s="10"/>
      <c r="AL27" s="9" t="s">
        <v>17</v>
      </c>
      <c r="AM27" s="9"/>
      <c r="AN27" s="9"/>
      <c r="AO27" s="9"/>
      <c r="AP27" s="9" t="s">
        <v>17</v>
      </c>
      <c r="AQ27" s="9"/>
      <c r="AR27" s="9"/>
      <c r="AS27" s="9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ht="15.75" customHeight="1">
      <c r="A28" s="8" t="s">
        <v>53</v>
      </c>
      <c r="B28" s="8"/>
      <c r="C28" s="8"/>
      <c r="D28" s="8"/>
      <c r="E28" s="10">
        <f>var!D30*2</f>
        <v>800.0000000000001</v>
      </c>
      <c r="F28" s="10"/>
      <c r="G28" s="10"/>
      <c r="H28" s="10"/>
      <c r="I28" s="10">
        <f>var!D30*3</f>
        <v>1200.0000000000002</v>
      </c>
      <c r="J28" s="10"/>
      <c r="K28" s="10"/>
      <c r="L28" s="10"/>
      <c r="M28" s="10">
        <f>var!D30*4</f>
        <v>1600.0000000000002</v>
      </c>
      <c r="N28" s="10"/>
      <c r="O28" s="10"/>
      <c r="P28" s="10"/>
      <c r="Q28" s="10">
        <f>var!D30*6</f>
        <v>2400.0000000000005</v>
      </c>
      <c r="R28" s="10"/>
      <c r="S28" s="10"/>
      <c r="T28" s="10"/>
      <c r="V28" s="8" t="s">
        <v>54</v>
      </c>
      <c r="W28" s="8"/>
      <c r="X28" s="8"/>
      <c r="Y28" s="8"/>
      <c r="Z28" s="10">
        <f>var!H19*1</f>
        <v>25</v>
      </c>
      <c r="AA28" s="10"/>
      <c r="AB28" s="10"/>
      <c r="AC28" s="10"/>
      <c r="AD28" s="10">
        <f>var!H19*2</f>
        <v>50</v>
      </c>
      <c r="AE28" s="10"/>
      <c r="AF28" s="10"/>
      <c r="AG28" s="10"/>
      <c r="AH28" s="10">
        <f>var!H19*3</f>
        <v>75</v>
      </c>
      <c r="AI28" s="10"/>
      <c r="AJ28" s="10"/>
      <c r="AK28" s="10"/>
      <c r="AL28" s="9" t="s">
        <v>17</v>
      </c>
      <c r="AM28" s="9"/>
      <c r="AN28" s="9"/>
      <c r="AO28" s="9"/>
      <c r="AP28" s="9" t="s">
        <v>17</v>
      </c>
      <c r="AQ28" s="9"/>
      <c r="AR28" s="9"/>
      <c r="AS28" s="9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ht="15.75" customHeight="1">
      <c r="A29" s="8" t="s">
        <v>55</v>
      </c>
      <c r="B29" s="8"/>
      <c r="C29" s="8"/>
      <c r="D29" s="8"/>
      <c r="E29" s="9" t="s">
        <v>17</v>
      </c>
      <c r="F29" s="9"/>
      <c r="G29" s="9"/>
      <c r="H29" s="9"/>
      <c r="I29" s="9" t="s">
        <v>17</v>
      </c>
      <c r="J29" s="9"/>
      <c r="K29" s="9"/>
      <c r="L29" s="9"/>
      <c r="M29" s="9" t="s">
        <v>17</v>
      </c>
      <c r="N29" s="9"/>
      <c r="O29" s="9"/>
      <c r="P29" s="9"/>
      <c r="Q29" s="10">
        <f>var!D31*6</f>
        <v>2700</v>
      </c>
      <c r="R29" s="10"/>
      <c r="S29" s="10"/>
      <c r="T29" s="10"/>
      <c r="V29" s="8" t="s">
        <v>56</v>
      </c>
      <c r="W29" s="8"/>
      <c r="X29" s="8"/>
      <c r="Y29" s="8"/>
      <c r="Z29" s="10">
        <f>var!H20*1</f>
        <v>30</v>
      </c>
      <c r="AA29" s="10"/>
      <c r="AB29" s="10"/>
      <c r="AC29" s="10"/>
      <c r="AD29" s="10">
        <f>var!H20*2</f>
        <v>60</v>
      </c>
      <c r="AE29" s="10"/>
      <c r="AF29" s="10"/>
      <c r="AG29" s="10"/>
      <c r="AH29" s="10">
        <f>var!H20*3</f>
        <v>90</v>
      </c>
      <c r="AI29" s="10"/>
      <c r="AJ29" s="10"/>
      <c r="AK29" s="10"/>
      <c r="AL29" s="10">
        <f>var!H20*4</f>
        <v>120</v>
      </c>
      <c r="AM29" s="10"/>
      <c r="AN29" s="10"/>
      <c r="AO29" s="10"/>
      <c r="AP29" s="10">
        <f>var!H20*6</f>
        <v>180</v>
      </c>
      <c r="AQ29" s="10"/>
      <c r="AR29" s="10"/>
      <c r="AS29" s="10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ht="15.75" customHeight="1">
      <c r="A30" s="8" t="s">
        <v>57</v>
      </c>
      <c r="B30" s="8"/>
      <c r="C30" s="8"/>
      <c r="D30" s="8"/>
      <c r="E30" s="9" t="s">
        <v>17</v>
      </c>
      <c r="F30" s="9"/>
      <c r="G30" s="9"/>
      <c r="H30" s="9"/>
      <c r="I30" s="9" t="s">
        <v>17</v>
      </c>
      <c r="J30" s="9"/>
      <c r="K30" s="9"/>
      <c r="L30" s="9"/>
      <c r="M30" s="9" t="s">
        <v>17</v>
      </c>
      <c r="N30" s="9"/>
      <c r="O30" s="9"/>
      <c r="P30" s="9"/>
      <c r="Q30" s="10">
        <f>var!D32*6</f>
        <v>3600</v>
      </c>
      <c r="R30" s="10"/>
      <c r="S30" s="10"/>
      <c r="T30" s="10"/>
      <c r="V30" s="8" t="s">
        <v>58</v>
      </c>
      <c r="W30" s="8"/>
      <c r="X30" s="8"/>
      <c r="Y30" s="8"/>
      <c r="Z30" s="10">
        <f>var!H21*1</f>
        <v>38</v>
      </c>
      <c r="AA30" s="10"/>
      <c r="AB30" s="10"/>
      <c r="AC30" s="10"/>
      <c r="AD30" s="10">
        <f>var!H21*2</f>
        <v>76</v>
      </c>
      <c r="AE30" s="10"/>
      <c r="AF30" s="10"/>
      <c r="AG30" s="10"/>
      <c r="AH30" s="10">
        <f>var!H21*3</f>
        <v>114</v>
      </c>
      <c r="AI30" s="10"/>
      <c r="AJ30" s="10"/>
      <c r="AK30" s="10"/>
      <c r="AL30" s="10">
        <f>var!H21*4</f>
        <v>152</v>
      </c>
      <c r="AM30" s="10"/>
      <c r="AN30" s="10"/>
      <c r="AO30" s="10"/>
      <c r="AP30" s="10">
        <f>var!H21*6</f>
        <v>228</v>
      </c>
      <c r="AQ30" s="10"/>
      <c r="AR30" s="10"/>
      <c r="AS30" s="10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ht="15.75" customHeight="1">
      <c r="A31" s="8" t="s">
        <v>59</v>
      </c>
      <c r="B31" s="8"/>
      <c r="C31" s="8"/>
      <c r="D31" s="8"/>
      <c r="E31" s="9" t="s">
        <v>17</v>
      </c>
      <c r="F31" s="9"/>
      <c r="G31" s="9"/>
      <c r="H31" s="9"/>
      <c r="I31" s="9" t="s">
        <v>17</v>
      </c>
      <c r="J31" s="9"/>
      <c r="K31" s="9"/>
      <c r="L31" s="9"/>
      <c r="M31" s="9" t="s">
        <v>17</v>
      </c>
      <c r="N31" s="9"/>
      <c r="O31" s="9"/>
      <c r="P31" s="9"/>
      <c r="Q31" s="10">
        <f>var!D33*6</f>
        <v>4800.000000000001</v>
      </c>
      <c r="R31" s="10"/>
      <c r="S31" s="10"/>
      <c r="T31" s="10"/>
      <c r="V31" s="8" t="s">
        <v>60</v>
      </c>
      <c r="W31" s="8"/>
      <c r="X31" s="8"/>
      <c r="Y31" s="8"/>
      <c r="Z31" s="10">
        <f>var!H22*1</f>
        <v>44</v>
      </c>
      <c r="AA31" s="10"/>
      <c r="AB31" s="10"/>
      <c r="AC31" s="10"/>
      <c r="AD31" s="10">
        <f>var!H22*2</f>
        <v>88</v>
      </c>
      <c r="AE31" s="10"/>
      <c r="AF31" s="10"/>
      <c r="AG31" s="10"/>
      <c r="AH31" s="10">
        <f>var!H22*3</f>
        <v>132</v>
      </c>
      <c r="AI31" s="10"/>
      <c r="AJ31" s="10"/>
      <c r="AK31" s="10"/>
      <c r="AL31" s="10">
        <f>var!H22*4</f>
        <v>176</v>
      </c>
      <c r="AM31" s="10"/>
      <c r="AN31" s="10"/>
      <c r="AO31" s="10"/>
      <c r="AP31" s="10">
        <f>var!H22*6</f>
        <v>264</v>
      </c>
      <c r="AQ31" s="10"/>
      <c r="AR31" s="10"/>
      <c r="AS31" s="10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84" ht="15.75" customHeight="1">
      <c r="A32" s="7" t="s">
        <v>61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V32" s="8" t="s">
        <v>62</v>
      </c>
      <c r="W32" s="8"/>
      <c r="X32" s="8"/>
      <c r="Y32" s="8"/>
      <c r="Z32" s="10">
        <f>var!H23*1</f>
        <v>23</v>
      </c>
      <c r="AA32" s="10"/>
      <c r="AB32" s="10"/>
      <c r="AC32" s="10"/>
      <c r="AD32" s="10">
        <f>var!H23*2</f>
        <v>46</v>
      </c>
      <c r="AE32" s="10"/>
      <c r="AF32" s="10"/>
      <c r="AG32" s="10"/>
      <c r="AH32" s="10">
        <f>var!H23*3</f>
        <v>69</v>
      </c>
      <c r="AI32" s="10"/>
      <c r="AJ32" s="10"/>
      <c r="AK32" s="10"/>
      <c r="AL32" s="10">
        <f>var!H23*4</f>
        <v>92</v>
      </c>
      <c r="AM32" s="10"/>
      <c r="AN32" s="10"/>
      <c r="AO32" s="10"/>
      <c r="AP32" s="9" t="s">
        <v>17</v>
      </c>
      <c r="AQ32" s="9"/>
      <c r="AR32" s="9"/>
      <c r="AS32" s="9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15.75" customHeight="1">
      <c r="A33" s="7" t="s">
        <v>8</v>
      </c>
      <c r="B33" s="7"/>
      <c r="C33" s="7"/>
      <c r="D33" s="7"/>
      <c r="E33" s="7" t="s">
        <v>63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 t="s">
        <v>64</v>
      </c>
      <c r="W33" s="8"/>
      <c r="X33" s="8"/>
      <c r="Y33" s="8"/>
      <c r="Z33" s="10">
        <f>var!H24*1</f>
        <v>30</v>
      </c>
      <c r="AA33" s="10"/>
      <c r="AB33" s="10"/>
      <c r="AC33" s="10"/>
      <c r="AD33" s="10">
        <f>var!H24*2</f>
        <v>60</v>
      </c>
      <c r="AE33" s="10"/>
      <c r="AF33" s="10"/>
      <c r="AG33" s="10"/>
      <c r="AH33" s="10">
        <f>var!H24*3</f>
        <v>90</v>
      </c>
      <c r="AI33" s="10"/>
      <c r="AJ33" s="10"/>
      <c r="AK33" s="10"/>
      <c r="AL33" s="10">
        <f>var!H24*4</f>
        <v>120</v>
      </c>
      <c r="AM33" s="10"/>
      <c r="AN33" s="10"/>
      <c r="AO33" s="10"/>
      <c r="AP33" s="9" t="s">
        <v>17</v>
      </c>
      <c r="AQ33" s="9"/>
      <c r="AR33" s="9"/>
      <c r="AS33" s="9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84" ht="15.75" customHeight="1">
      <c r="A34" s="7"/>
      <c r="B34" s="7"/>
      <c r="C34" s="7"/>
      <c r="D34" s="7"/>
      <c r="E34" s="7" t="s">
        <v>11</v>
      </c>
      <c r="F34" s="7"/>
      <c r="G34" s="7"/>
      <c r="H34" s="7"/>
      <c r="I34" s="7" t="s">
        <v>12</v>
      </c>
      <c r="J34" s="7"/>
      <c r="K34" s="7"/>
      <c r="L34" s="7"/>
      <c r="M34" s="7" t="s">
        <v>13</v>
      </c>
      <c r="N34" s="7"/>
      <c r="O34" s="7"/>
      <c r="P34" s="7"/>
      <c r="Q34" s="7" t="s">
        <v>14</v>
      </c>
      <c r="R34" s="7"/>
      <c r="S34" s="7"/>
      <c r="T34" s="7"/>
      <c r="V34" s="8" t="s">
        <v>65</v>
      </c>
      <c r="W34" s="8"/>
      <c r="X34" s="8"/>
      <c r="Y34" s="8"/>
      <c r="Z34" s="10">
        <f>var!H25*1</f>
        <v>37</v>
      </c>
      <c r="AA34" s="10"/>
      <c r="AB34" s="10"/>
      <c r="AC34" s="10"/>
      <c r="AD34" s="10">
        <f>var!H25*2</f>
        <v>74</v>
      </c>
      <c r="AE34" s="10"/>
      <c r="AF34" s="10"/>
      <c r="AG34" s="10"/>
      <c r="AH34" s="10">
        <f>var!H25*3</f>
        <v>111</v>
      </c>
      <c r="AI34" s="10"/>
      <c r="AJ34" s="10"/>
      <c r="AK34" s="10"/>
      <c r="AL34" s="10">
        <f>var!H25*4</f>
        <v>148</v>
      </c>
      <c r="AM34" s="10"/>
      <c r="AN34" s="10"/>
      <c r="AO34" s="10"/>
      <c r="AP34" s="10">
        <f>var!H25*6</f>
        <v>222</v>
      </c>
      <c r="AQ34" s="10"/>
      <c r="AR34" s="10"/>
      <c r="AS34" s="10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11"/>
      <c r="BZ34" s="11"/>
      <c r="CA34" s="11"/>
      <c r="CB34" s="11"/>
      <c r="CC34" s="11"/>
      <c r="CD34" s="11"/>
      <c r="CE34" s="11"/>
      <c r="CF34" s="11"/>
    </row>
    <row r="35" spans="1:84" ht="15.75" customHeight="1">
      <c r="A35" s="12" t="s">
        <v>16</v>
      </c>
      <c r="B35" s="12"/>
      <c r="C35" s="12"/>
      <c r="D35" s="12"/>
      <c r="E35" s="10">
        <f>var!F1*2</f>
        <v>66</v>
      </c>
      <c r="F35" s="10"/>
      <c r="G35" s="10"/>
      <c r="H35" s="10"/>
      <c r="I35" s="10">
        <f>var!F1*3</f>
        <v>99</v>
      </c>
      <c r="J35" s="10"/>
      <c r="K35" s="10"/>
      <c r="L35" s="10"/>
      <c r="M35" s="10">
        <f>var!F1*4</f>
        <v>132</v>
      </c>
      <c r="N35" s="10"/>
      <c r="O35" s="10"/>
      <c r="P35" s="10"/>
      <c r="Q35" s="10">
        <f>var!F1*6</f>
        <v>198</v>
      </c>
      <c r="R35" s="10"/>
      <c r="S35" s="10"/>
      <c r="T35" s="10"/>
      <c r="V35" s="8" t="s">
        <v>66</v>
      </c>
      <c r="W35" s="8"/>
      <c r="X35" s="8"/>
      <c r="Y35" s="8"/>
      <c r="Z35" s="10">
        <f>var!H26*1</f>
        <v>45</v>
      </c>
      <c r="AA35" s="10"/>
      <c r="AB35" s="10"/>
      <c r="AC35" s="10"/>
      <c r="AD35" s="10">
        <f>var!H26*2</f>
        <v>90</v>
      </c>
      <c r="AE35" s="10"/>
      <c r="AF35" s="10"/>
      <c r="AG35" s="10"/>
      <c r="AH35" s="10">
        <f>var!H26*3</f>
        <v>135</v>
      </c>
      <c r="AI35" s="10"/>
      <c r="AJ35" s="10"/>
      <c r="AK35" s="10"/>
      <c r="AL35" s="10">
        <f>var!H26*4</f>
        <v>180</v>
      </c>
      <c r="AM35" s="10"/>
      <c r="AN35" s="10"/>
      <c r="AO35" s="10"/>
      <c r="AP35" s="10">
        <f>var!H26*6</f>
        <v>270</v>
      </c>
      <c r="AQ35" s="10"/>
      <c r="AR35" s="10"/>
      <c r="AS35" s="1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13"/>
      <c r="BZ35" s="13"/>
      <c r="CA35" s="13"/>
      <c r="CB35" s="13"/>
      <c r="CC35" s="14"/>
      <c r="CD35" s="14"/>
      <c r="CE35" s="14"/>
      <c r="CF35" s="14"/>
    </row>
    <row r="36" spans="1:88" ht="15.75" customHeight="1">
      <c r="A36" s="12" t="s">
        <v>23</v>
      </c>
      <c r="B36" s="12"/>
      <c r="C36" s="12"/>
      <c r="D36" s="12"/>
      <c r="E36" s="10">
        <f>var!F3*2</f>
        <v>75.00000000000001</v>
      </c>
      <c r="F36" s="10"/>
      <c r="G36" s="10"/>
      <c r="H36" s="10"/>
      <c r="I36" s="10">
        <f>var!F3*3</f>
        <v>112.50000000000003</v>
      </c>
      <c r="J36" s="10"/>
      <c r="K36" s="10"/>
      <c r="L36" s="10"/>
      <c r="M36" s="10">
        <f>var!F3*4</f>
        <v>150.00000000000003</v>
      </c>
      <c r="N36" s="10"/>
      <c r="O36" s="10"/>
      <c r="P36" s="10"/>
      <c r="Q36" s="10">
        <f>var!F3*6</f>
        <v>225.00000000000006</v>
      </c>
      <c r="R36" s="10"/>
      <c r="S36" s="10"/>
      <c r="T36" s="10"/>
      <c r="V36" s="8" t="s">
        <v>67</v>
      </c>
      <c r="W36" s="8"/>
      <c r="X36" s="8"/>
      <c r="Y36" s="8"/>
      <c r="Z36" s="10">
        <f>var!H27*1</f>
        <v>52</v>
      </c>
      <c r="AA36" s="10"/>
      <c r="AB36" s="10"/>
      <c r="AC36" s="10"/>
      <c r="AD36" s="10">
        <f>var!H27*2</f>
        <v>104</v>
      </c>
      <c r="AE36" s="10"/>
      <c r="AF36" s="10"/>
      <c r="AG36" s="10"/>
      <c r="AH36" s="10">
        <f>var!H27*3</f>
        <v>156</v>
      </c>
      <c r="AI36" s="10"/>
      <c r="AJ36" s="10"/>
      <c r="AK36" s="10"/>
      <c r="AL36" s="10">
        <f>var!H27*4</f>
        <v>208</v>
      </c>
      <c r="AM36" s="10"/>
      <c r="AN36" s="10"/>
      <c r="AO36" s="10"/>
      <c r="AP36" s="10">
        <f>var!H27*6</f>
        <v>312</v>
      </c>
      <c r="AQ36" s="10"/>
      <c r="AR36" s="10"/>
      <c r="AS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5.75" customHeight="1">
      <c r="A37" s="12" t="s">
        <v>27</v>
      </c>
      <c r="B37" s="12"/>
      <c r="C37" s="12"/>
      <c r="D37" s="12"/>
      <c r="E37" s="10">
        <f>var!F5*2</f>
        <v>112.5</v>
      </c>
      <c r="F37" s="10"/>
      <c r="G37" s="10"/>
      <c r="H37" s="10"/>
      <c r="I37" s="10">
        <f>var!F5*3</f>
        <v>168.75</v>
      </c>
      <c r="J37" s="10"/>
      <c r="K37" s="10"/>
      <c r="L37" s="10"/>
      <c r="M37" s="10">
        <f>var!F5*4</f>
        <v>225</v>
      </c>
      <c r="N37" s="10"/>
      <c r="O37" s="10"/>
      <c r="P37" s="10"/>
      <c r="Q37" s="10">
        <f>var!F5*6</f>
        <v>337.5</v>
      </c>
      <c r="R37" s="10"/>
      <c r="S37" s="10"/>
      <c r="T37" s="10"/>
      <c r="V37" s="8" t="s">
        <v>68</v>
      </c>
      <c r="W37" s="8"/>
      <c r="X37" s="8"/>
      <c r="Y37" s="8"/>
      <c r="Z37" s="10">
        <f>var!H28*1</f>
        <v>38</v>
      </c>
      <c r="AA37" s="10"/>
      <c r="AB37" s="10"/>
      <c r="AC37" s="10"/>
      <c r="AD37" s="10">
        <f>var!H28*2</f>
        <v>76</v>
      </c>
      <c r="AE37" s="10"/>
      <c r="AF37" s="10"/>
      <c r="AG37" s="10"/>
      <c r="AH37" s="10">
        <f>var!H28*3</f>
        <v>114</v>
      </c>
      <c r="AI37" s="10"/>
      <c r="AJ37" s="10"/>
      <c r="AK37" s="10"/>
      <c r="AL37" s="10">
        <f>var!H28*4</f>
        <v>152</v>
      </c>
      <c r="AM37" s="10"/>
      <c r="AN37" s="10"/>
      <c r="AO37" s="10"/>
      <c r="AP37" s="10">
        <f>var!H28*6</f>
        <v>228</v>
      </c>
      <c r="AQ37" s="10"/>
      <c r="AR37" s="10"/>
      <c r="AS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5.75" customHeight="1">
      <c r="A38" s="7" t="s">
        <v>69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5"/>
      <c r="V38" s="8" t="s">
        <v>70</v>
      </c>
      <c r="W38" s="8"/>
      <c r="X38" s="8"/>
      <c r="Y38" s="8"/>
      <c r="Z38" s="10">
        <f>var!H29*1</f>
        <v>47</v>
      </c>
      <c r="AA38" s="10"/>
      <c r="AB38" s="10"/>
      <c r="AC38" s="10"/>
      <c r="AD38" s="10">
        <f>var!H29*2</f>
        <v>94</v>
      </c>
      <c r="AE38" s="10"/>
      <c r="AF38" s="10"/>
      <c r="AG38" s="10"/>
      <c r="AH38" s="10">
        <f>var!H29*3</f>
        <v>141</v>
      </c>
      <c r="AI38" s="10"/>
      <c r="AJ38" s="10"/>
      <c r="AK38" s="10"/>
      <c r="AL38" s="10">
        <f>var!H29*4</f>
        <v>188</v>
      </c>
      <c r="AM38" s="10"/>
      <c r="AN38" s="10"/>
      <c r="AO38" s="10"/>
      <c r="AP38" s="10">
        <f>var!H29*6</f>
        <v>282</v>
      </c>
      <c r="AQ38" s="10"/>
      <c r="AR38" s="10"/>
      <c r="AS38" s="1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5.75" customHeight="1">
      <c r="A39" s="7" t="s">
        <v>8</v>
      </c>
      <c r="B39" s="7"/>
      <c r="C39" s="7"/>
      <c r="D39" s="7"/>
      <c r="E39" s="7" t="s">
        <v>10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"/>
      <c r="V39" s="8" t="s">
        <v>71</v>
      </c>
      <c r="W39" s="8"/>
      <c r="X39" s="8"/>
      <c r="Y39" s="8"/>
      <c r="Z39" s="10">
        <f>var!H30*1</f>
        <v>56</v>
      </c>
      <c r="AA39" s="10"/>
      <c r="AB39" s="10"/>
      <c r="AC39" s="10"/>
      <c r="AD39" s="10">
        <f>var!H30*2</f>
        <v>112</v>
      </c>
      <c r="AE39" s="10"/>
      <c r="AF39" s="10"/>
      <c r="AG39" s="10"/>
      <c r="AH39" s="10">
        <f>var!H30*3</f>
        <v>168</v>
      </c>
      <c r="AI39" s="10"/>
      <c r="AJ39" s="10"/>
      <c r="AK39" s="10"/>
      <c r="AL39" s="10">
        <f>var!H30*4</f>
        <v>224</v>
      </c>
      <c r="AM39" s="10"/>
      <c r="AN39" s="10"/>
      <c r="AO39" s="10"/>
      <c r="AP39" s="10">
        <f>var!H30*6</f>
        <v>336</v>
      </c>
      <c r="AQ39" s="10"/>
      <c r="AR39" s="10"/>
      <c r="AS39" s="10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15.75" customHeight="1">
      <c r="A40" s="7"/>
      <c r="B40" s="7"/>
      <c r="C40" s="7"/>
      <c r="D40" s="7"/>
      <c r="E40" s="7" t="s">
        <v>11</v>
      </c>
      <c r="F40" s="7"/>
      <c r="G40" s="7"/>
      <c r="H40" s="7"/>
      <c r="I40" s="7" t="s">
        <v>12</v>
      </c>
      <c r="J40" s="7"/>
      <c r="K40" s="7"/>
      <c r="L40" s="7"/>
      <c r="M40" s="7" t="s">
        <v>13</v>
      </c>
      <c r="N40" s="7"/>
      <c r="O40" s="7"/>
      <c r="P40" s="7"/>
      <c r="Q40" s="7" t="s">
        <v>14</v>
      </c>
      <c r="R40" s="7"/>
      <c r="S40" s="7"/>
      <c r="T40" s="7"/>
      <c r="U40" s="5"/>
      <c r="V40" s="8" t="s">
        <v>72</v>
      </c>
      <c r="W40" s="8"/>
      <c r="X40" s="8"/>
      <c r="Y40" s="8"/>
      <c r="Z40" s="10">
        <f>var!H31*1</f>
        <v>69</v>
      </c>
      <c r="AA40" s="10"/>
      <c r="AB40" s="10"/>
      <c r="AC40" s="10"/>
      <c r="AD40" s="10">
        <f>var!H31*2</f>
        <v>138</v>
      </c>
      <c r="AE40" s="10"/>
      <c r="AF40" s="10"/>
      <c r="AG40" s="10"/>
      <c r="AH40" s="10">
        <f>var!H31*3</f>
        <v>207</v>
      </c>
      <c r="AI40" s="10"/>
      <c r="AJ40" s="10"/>
      <c r="AK40" s="10"/>
      <c r="AL40" s="10">
        <f>var!H31*4</f>
        <v>276</v>
      </c>
      <c r="AM40" s="10"/>
      <c r="AN40" s="10"/>
      <c r="AO40" s="10"/>
      <c r="AP40" s="10">
        <f>var!H31*6</f>
        <v>414</v>
      </c>
      <c r="AQ40" s="10"/>
      <c r="AR40" s="10"/>
      <c r="AS40" s="10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77" ht="15.75" customHeight="1">
      <c r="A41" s="12" t="s">
        <v>73</v>
      </c>
      <c r="B41" s="12"/>
      <c r="C41" s="12"/>
      <c r="D41" s="12"/>
      <c r="E41" s="10">
        <f>50*2</f>
        <v>100</v>
      </c>
      <c r="F41" s="10"/>
      <c r="G41" s="10"/>
      <c r="H41" s="10"/>
      <c r="I41" s="10">
        <f>50*3</f>
        <v>150</v>
      </c>
      <c r="J41" s="10"/>
      <c r="K41" s="10"/>
      <c r="L41" s="10"/>
      <c r="M41" s="10">
        <f>50*4</f>
        <v>200</v>
      </c>
      <c r="N41" s="10"/>
      <c r="O41" s="10"/>
      <c r="P41" s="10"/>
      <c r="Q41" s="10">
        <f>50*6</f>
        <v>300</v>
      </c>
      <c r="R41" s="10"/>
      <c r="S41" s="10"/>
      <c r="T41" s="10"/>
      <c r="U41" s="5"/>
      <c r="V41" s="8" t="s">
        <v>74</v>
      </c>
      <c r="W41" s="8"/>
      <c r="X41" s="8"/>
      <c r="Y41" s="8"/>
      <c r="Z41" s="10">
        <f>var!H32*1</f>
        <v>75</v>
      </c>
      <c r="AA41" s="10"/>
      <c r="AB41" s="10"/>
      <c r="AC41" s="10"/>
      <c r="AD41" s="10">
        <f>var!H32*2</f>
        <v>150</v>
      </c>
      <c r="AE41" s="10"/>
      <c r="AF41" s="10"/>
      <c r="AG41" s="10"/>
      <c r="AH41" s="10">
        <f>var!H32*3</f>
        <v>225</v>
      </c>
      <c r="AI41" s="10"/>
      <c r="AJ41" s="10"/>
      <c r="AK41" s="10"/>
      <c r="AL41" s="10">
        <f>var!H32*4</f>
        <v>300</v>
      </c>
      <c r="AM41" s="10"/>
      <c r="AN41" s="10"/>
      <c r="AO41" s="10"/>
      <c r="AP41" s="10">
        <f>var!H32*6</f>
        <v>450</v>
      </c>
      <c r="AQ41" s="10"/>
      <c r="AR41" s="10"/>
      <c r="AS41" s="10"/>
      <c r="AU41" s="5"/>
      <c r="AV41" s="5"/>
      <c r="AW41" s="5"/>
      <c r="AX41" s="5"/>
      <c r="AY41" s="5"/>
      <c r="AZ41" s="5"/>
      <c r="BA41" s="5"/>
      <c r="BB41" s="5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5"/>
    </row>
    <row r="42" spans="1:77" ht="15.75" customHeight="1">
      <c r="A42" s="12" t="s">
        <v>75</v>
      </c>
      <c r="B42" s="12"/>
      <c r="C42" s="12"/>
      <c r="D42" s="12"/>
      <c r="E42" s="10">
        <f>75*2</f>
        <v>150</v>
      </c>
      <c r="F42" s="10"/>
      <c r="G42" s="10"/>
      <c r="H42" s="10"/>
      <c r="I42" s="10">
        <f>75*3</f>
        <v>225</v>
      </c>
      <c r="J42" s="10"/>
      <c r="K42" s="10"/>
      <c r="L42" s="10"/>
      <c r="M42" s="10">
        <f>75*4</f>
        <v>300</v>
      </c>
      <c r="N42" s="10"/>
      <c r="O42" s="10"/>
      <c r="P42" s="10"/>
      <c r="Q42" s="10">
        <f>75*6</f>
        <v>450</v>
      </c>
      <c r="R42" s="10"/>
      <c r="S42" s="10"/>
      <c r="T42" s="10"/>
      <c r="U42" s="5"/>
      <c r="V42" s="8" t="s">
        <v>76</v>
      </c>
      <c r="W42" s="8"/>
      <c r="X42" s="8"/>
      <c r="Y42" s="8"/>
      <c r="Z42" s="10">
        <f>var!H33*1</f>
        <v>57</v>
      </c>
      <c r="AA42" s="10"/>
      <c r="AB42" s="10"/>
      <c r="AC42" s="10"/>
      <c r="AD42" s="10">
        <f>var!H33*2</f>
        <v>114</v>
      </c>
      <c r="AE42" s="10"/>
      <c r="AF42" s="10"/>
      <c r="AG42" s="10"/>
      <c r="AH42" s="10">
        <f>var!H33*3</f>
        <v>171</v>
      </c>
      <c r="AI42" s="10"/>
      <c r="AJ42" s="10"/>
      <c r="AK42" s="10"/>
      <c r="AL42" s="10">
        <f>var!H33*4</f>
        <v>228</v>
      </c>
      <c r="AM42" s="10"/>
      <c r="AN42" s="10"/>
      <c r="AO42" s="10"/>
      <c r="AP42" s="10">
        <f>var!H33*6</f>
        <v>342</v>
      </c>
      <c r="AQ42" s="10"/>
      <c r="AR42" s="10"/>
      <c r="AS42" s="10"/>
      <c r="AU42" s="5"/>
      <c r="AV42" s="5"/>
      <c r="AW42" s="5"/>
      <c r="AX42" s="5"/>
      <c r="AY42" s="5"/>
      <c r="AZ42" s="5"/>
      <c r="BA42" s="5"/>
      <c r="BB42" s="5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5"/>
    </row>
    <row r="43" spans="1:77" ht="15.75" customHeight="1">
      <c r="A43" s="12" t="s">
        <v>77</v>
      </c>
      <c r="B43" s="12"/>
      <c r="C43" s="12"/>
      <c r="D43" s="12"/>
      <c r="E43" s="10">
        <f>160*2</f>
        <v>320</v>
      </c>
      <c r="F43" s="10"/>
      <c r="G43" s="10"/>
      <c r="H43" s="10"/>
      <c r="I43" s="10">
        <f>160*3</f>
        <v>480</v>
      </c>
      <c r="J43" s="10"/>
      <c r="K43" s="10"/>
      <c r="L43" s="10"/>
      <c r="M43" s="10">
        <f>160*4</f>
        <v>640</v>
      </c>
      <c r="N43" s="10"/>
      <c r="O43" s="10"/>
      <c r="P43" s="10"/>
      <c r="Q43" s="10">
        <f>160*6</f>
        <v>960</v>
      </c>
      <c r="R43" s="10"/>
      <c r="S43" s="10"/>
      <c r="T43" s="10"/>
      <c r="V43" s="8" t="s">
        <v>78</v>
      </c>
      <c r="W43" s="8"/>
      <c r="X43" s="8"/>
      <c r="Y43" s="8"/>
      <c r="Z43" s="10">
        <f>var!H34*1</f>
        <v>73</v>
      </c>
      <c r="AA43" s="10"/>
      <c r="AB43" s="10"/>
      <c r="AC43" s="10"/>
      <c r="AD43" s="10">
        <f>var!H34*2</f>
        <v>146</v>
      </c>
      <c r="AE43" s="10"/>
      <c r="AF43" s="10"/>
      <c r="AG43" s="10"/>
      <c r="AH43" s="10">
        <f>var!H34*3</f>
        <v>219</v>
      </c>
      <c r="AI43" s="10"/>
      <c r="AJ43" s="10"/>
      <c r="AK43" s="10"/>
      <c r="AL43" s="10">
        <f>var!H34*4</f>
        <v>292</v>
      </c>
      <c r="AM43" s="10"/>
      <c r="AN43" s="10"/>
      <c r="AO43" s="10"/>
      <c r="AP43" s="10">
        <f>var!H34*6</f>
        <v>438</v>
      </c>
      <c r="AQ43" s="10"/>
      <c r="AR43" s="10"/>
      <c r="AS43" s="10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ht="15.75" customHeight="1">
      <c r="A44" s="12" t="s">
        <v>79</v>
      </c>
      <c r="B44" s="12"/>
      <c r="C44" s="12"/>
      <c r="D44" s="12"/>
      <c r="E44" s="10">
        <f>225*2</f>
        <v>450</v>
      </c>
      <c r="F44" s="10"/>
      <c r="G44" s="10"/>
      <c r="H44" s="10"/>
      <c r="I44" s="10">
        <f>225*3</f>
        <v>675</v>
      </c>
      <c r="J44" s="10"/>
      <c r="K44" s="10"/>
      <c r="L44" s="10"/>
      <c r="M44" s="10">
        <f>225*4</f>
        <v>900</v>
      </c>
      <c r="N44" s="10"/>
      <c r="O44" s="10"/>
      <c r="P44" s="10"/>
      <c r="Q44" s="10">
        <f>225*6</f>
        <v>1350</v>
      </c>
      <c r="R44" s="10"/>
      <c r="S44" s="10"/>
      <c r="T44" s="10"/>
      <c r="V44" s="8" t="s">
        <v>80</v>
      </c>
      <c r="W44" s="8"/>
      <c r="X44" s="8"/>
      <c r="Y44" s="8"/>
      <c r="Z44" s="10">
        <f>var!H35*1</f>
        <v>87</v>
      </c>
      <c r="AA44" s="10"/>
      <c r="AB44" s="10"/>
      <c r="AC44" s="10"/>
      <c r="AD44" s="10">
        <f>var!H35*2</f>
        <v>174</v>
      </c>
      <c r="AE44" s="10"/>
      <c r="AF44" s="10"/>
      <c r="AG44" s="10"/>
      <c r="AH44" s="10">
        <f>var!H35*3</f>
        <v>261</v>
      </c>
      <c r="AI44" s="10"/>
      <c r="AJ44" s="10"/>
      <c r="AK44" s="10"/>
      <c r="AL44" s="10">
        <f>var!H35*4</f>
        <v>348</v>
      </c>
      <c r="AM44" s="10"/>
      <c r="AN44" s="10"/>
      <c r="AO44" s="10"/>
      <c r="AP44" s="10">
        <f>var!H35*6</f>
        <v>522</v>
      </c>
      <c r="AQ44" s="10"/>
      <c r="AR44" s="10"/>
      <c r="AS44" s="10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ht="15.75" customHeight="1">
      <c r="A45" s="12" t="s">
        <v>81</v>
      </c>
      <c r="B45" s="12"/>
      <c r="C45" s="12"/>
      <c r="D45" s="12"/>
      <c r="E45" s="10">
        <f>300*2</f>
        <v>600</v>
      </c>
      <c r="F45" s="10"/>
      <c r="G45" s="10"/>
      <c r="H45" s="10"/>
      <c r="I45" s="10">
        <f>300*3</f>
        <v>900</v>
      </c>
      <c r="J45" s="10"/>
      <c r="K45" s="10"/>
      <c r="L45" s="10"/>
      <c r="M45" s="10">
        <f>300*4</f>
        <v>1200</v>
      </c>
      <c r="N45" s="10"/>
      <c r="O45" s="10"/>
      <c r="P45" s="10"/>
      <c r="Q45" s="10">
        <f>300*6</f>
        <v>1800</v>
      </c>
      <c r="R45" s="10"/>
      <c r="S45" s="10"/>
      <c r="T45" s="10"/>
      <c r="V45" s="8" t="s">
        <v>82</v>
      </c>
      <c r="W45" s="8"/>
      <c r="X45" s="8"/>
      <c r="Y45" s="8"/>
      <c r="Z45" s="10">
        <f>var!H36*1</f>
        <v>93</v>
      </c>
      <c r="AA45" s="10"/>
      <c r="AB45" s="10"/>
      <c r="AC45" s="10"/>
      <c r="AD45" s="10">
        <f>var!H36*2</f>
        <v>186</v>
      </c>
      <c r="AE45" s="10"/>
      <c r="AF45" s="10"/>
      <c r="AG45" s="10"/>
      <c r="AH45" s="10">
        <f>var!H36*3</f>
        <v>279</v>
      </c>
      <c r="AI45" s="10"/>
      <c r="AJ45" s="10"/>
      <c r="AK45" s="10"/>
      <c r="AL45" s="10">
        <f>var!H36*4</f>
        <v>372</v>
      </c>
      <c r="AM45" s="10"/>
      <c r="AN45" s="10"/>
      <c r="AO45" s="10"/>
      <c r="AP45" s="10">
        <f>var!H36*6</f>
        <v>558</v>
      </c>
      <c r="AQ45" s="10"/>
      <c r="AR45" s="10"/>
      <c r="AS45" s="10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91" ht="15.75" customHeight="1">
      <c r="A46" s="7" t="s">
        <v>83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/>
      <c r="X46" s="7" t="s">
        <v>84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</row>
    <row r="47" spans="1:91" ht="15.75" customHeight="1">
      <c r="A47" s="7" t="s">
        <v>85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 t="s">
        <v>86</v>
      </c>
      <c r="S47" s="7"/>
      <c r="T47" s="7"/>
      <c r="U47" s="7"/>
      <c r="V47" s="7"/>
      <c r="W47" s="5"/>
      <c r="X47" s="7" t="s">
        <v>8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 t="s">
        <v>86</v>
      </c>
      <c r="AP47" s="7"/>
      <c r="AQ47" s="7"/>
      <c r="AR47" s="7"/>
      <c r="AS47" s="7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</row>
    <row r="48" spans="1:91" ht="15.75" customHeight="1">
      <c r="A48" s="8" t="s">
        <v>87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0">
        <v>180</v>
      </c>
      <c r="S48" s="10"/>
      <c r="T48" s="10"/>
      <c r="U48" s="10"/>
      <c r="V48" s="10"/>
      <c r="W48" s="5"/>
      <c r="X48" s="8" t="s">
        <v>88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0">
        <v>48</v>
      </c>
      <c r="AP48" s="10"/>
      <c r="AQ48" s="10"/>
      <c r="AR48" s="10"/>
      <c r="AS48" s="10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</row>
    <row r="49" spans="1:91" ht="15.75" customHeight="1">
      <c r="A49" s="8" t="s">
        <v>89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0">
        <v>150</v>
      </c>
      <c r="S49" s="10"/>
      <c r="T49" s="10"/>
      <c r="U49" s="10"/>
      <c r="V49" s="10"/>
      <c r="W49" s="5"/>
      <c r="X49" s="8" t="s">
        <v>90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0">
        <v>57</v>
      </c>
      <c r="AP49" s="10"/>
      <c r="AQ49" s="10"/>
      <c r="AR49" s="10"/>
      <c r="AS49" s="10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</row>
    <row r="50" spans="1:91" ht="15.75" customHeight="1">
      <c r="A50" s="8" t="s">
        <v>91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0">
        <v>310</v>
      </c>
      <c r="S50" s="10"/>
      <c r="T50" s="10"/>
      <c r="U50" s="10"/>
      <c r="V50" s="10"/>
      <c r="W50" s="5"/>
      <c r="X50" s="8" t="s">
        <v>92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0">
        <v>250</v>
      </c>
      <c r="AP50" s="10"/>
      <c r="AQ50" s="10"/>
      <c r="AR50" s="10"/>
      <c r="AS50" s="10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</row>
    <row r="51" spans="1:91" ht="15.75" customHeight="1">
      <c r="A51" s="8" t="s">
        <v>93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0">
        <v>250</v>
      </c>
      <c r="S51" s="10"/>
      <c r="T51" s="10"/>
      <c r="U51" s="10"/>
      <c r="V51" s="10"/>
      <c r="W51" s="5"/>
      <c r="X51" s="8" t="s">
        <v>94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0">
        <v>220</v>
      </c>
      <c r="AP51" s="10"/>
      <c r="AQ51" s="10"/>
      <c r="AR51" s="10"/>
      <c r="AS51" s="10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</row>
    <row r="52" spans="1:91" ht="15.75" customHeight="1">
      <c r="A52" s="8" t="s">
        <v>95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0">
        <v>40</v>
      </c>
      <c r="S52" s="10"/>
      <c r="T52" s="10"/>
      <c r="U52" s="10"/>
      <c r="V52" s="10"/>
      <c r="W52" s="5"/>
      <c r="X52" s="8" t="s">
        <v>96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0">
        <v>350</v>
      </c>
      <c r="AP52" s="10"/>
      <c r="AQ52" s="10"/>
      <c r="AR52" s="10"/>
      <c r="AS52" s="10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</row>
    <row r="53" spans="1:91" ht="15.75" customHeight="1">
      <c r="A53" s="8" t="s">
        <v>97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0">
        <v>54</v>
      </c>
      <c r="S53" s="10"/>
      <c r="T53" s="10"/>
      <c r="U53" s="10"/>
      <c r="V53" s="10"/>
      <c r="W53" s="5"/>
      <c r="X53" s="8" t="s">
        <v>98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0">
        <v>470</v>
      </c>
      <c r="AP53" s="10"/>
      <c r="AQ53" s="10"/>
      <c r="AR53" s="10"/>
      <c r="AS53" s="10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</row>
    <row r="54" spans="1:91" ht="15.75" customHeight="1">
      <c r="A54" s="8" t="s">
        <v>99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0">
        <v>60</v>
      </c>
      <c r="S54" s="10"/>
      <c r="T54" s="10"/>
      <c r="U54" s="10"/>
      <c r="V54" s="10"/>
      <c r="W54" s="5"/>
      <c r="X54" s="8" t="s">
        <v>100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0">
        <v>54</v>
      </c>
      <c r="AP54" s="10"/>
      <c r="AQ54" s="10"/>
      <c r="AR54" s="10"/>
      <c r="AS54" s="10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</row>
    <row r="55" spans="1:91" ht="15.75" customHeight="1">
      <c r="A55" s="8" t="s">
        <v>101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0">
        <v>70</v>
      </c>
      <c r="S55" s="10"/>
      <c r="T55" s="10"/>
      <c r="U55" s="10"/>
      <c r="V55" s="10"/>
      <c r="W55" s="5"/>
      <c r="X55" s="8" t="s">
        <v>102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0">
        <v>62</v>
      </c>
      <c r="AP55" s="10"/>
      <c r="AQ55" s="10"/>
      <c r="AR55" s="10"/>
      <c r="AS55" s="10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</row>
    <row r="56" spans="1:91" ht="15.75" customHeight="1">
      <c r="A56" s="7" t="s">
        <v>103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/>
      <c r="X56" s="8" t="s">
        <v>104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0">
        <v>73</v>
      </c>
      <c r="AP56" s="10"/>
      <c r="AQ56" s="10"/>
      <c r="AR56" s="10"/>
      <c r="AS56" s="10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</row>
    <row r="57" spans="1:91" ht="15.75" customHeight="1">
      <c r="A57" s="7" t="s">
        <v>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 t="s">
        <v>86</v>
      </c>
      <c r="S57" s="7"/>
      <c r="T57" s="7"/>
      <c r="U57" s="7"/>
      <c r="V57" s="7"/>
      <c r="W57" s="5"/>
      <c r="X57" s="8" t="s">
        <v>105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0">
        <v>107</v>
      </c>
      <c r="AP57" s="10"/>
      <c r="AQ57" s="10"/>
      <c r="AR57" s="10"/>
      <c r="AS57" s="10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1:91" ht="15.75" customHeight="1">
      <c r="A58" s="8" t="s">
        <v>106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0">
        <v>45</v>
      </c>
      <c r="S58" s="10"/>
      <c r="T58" s="10"/>
      <c r="U58" s="10"/>
      <c r="V58" s="10"/>
      <c r="W58" s="5"/>
      <c r="X58" s="8" t="s">
        <v>107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0">
        <v>40</v>
      </c>
      <c r="AP58" s="10"/>
      <c r="AQ58" s="10"/>
      <c r="AR58" s="10"/>
      <c r="AS58" s="10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1:91" ht="15.75" customHeight="1">
      <c r="A59" s="8" t="s">
        <v>108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0">
        <v>45</v>
      </c>
      <c r="S59" s="10"/>
      <c r="T59" s="10"/>
      <c r="U59" s="10"/>
      <c r="V59" s="10"/>
      <c r="W59" s="5"/>
      <c r="X59" s="8" t="s">
        <v>109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0">
        <v>44</v>
      </c>
      <c r="AP59" s="10"/>
      <c r="AQ59" s="10"/>
      <c r="AR59" s="10"/>
      <c r="AS59" s="10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</row>
    <row r="60" spans="1:91" ht="15.75" customHeight="1">
      <c r="A60" s="8" t="s">
        <v>110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0">
        <v>60</v>
      </c>
      <c r="S60" s="10"/>
      <c r="T60" s="10"/>
      <c r="U60" s="10"/>
      <c r="V60" s="10"/>
      <c r="W60" s="5"/>
      <c r="X60" s="8" t="s">
        <v>111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0">
        <v>150</v>
      </c>
      <c r="AP60" s="10"/>
      <c r="AQ60" s="10"/>
      <c r="AR60" s="10"/>
      <c r="AS60" s="10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</row>
    <row r="61" spans="1:91" ht="15.75" customHeight="1">
      <c r="A61" s="8" t="s">
        <v>112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0">
        <v>85</v>
      </c>
      <c r="S61" s="10"/>
      <c r="T61" s="10"/>
      <c r="U61" s="10"/>
      <c r="V61" s="10"/>
      <c r="W61" s="5"/>
      <c r="X61" s="8" t="s">
        <v>113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0">
        <v>90</v>
      </c>
      <c r="AP61" s="10"/>
      <c r="AQ61" s="10"/>
      <c r="AR61" s="10"/>
      <c r="AS61" s="10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</row>
    <row r="62" spans="1:91" ht="15.75" customHeight="1">
      <c r="A62" s="8" t="s">
        <v>114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0">
        <v>100</v>
      </c>
      <c r="S62" s="10"/>
      <c r="T62" s="10"/>
      <c r="U62" s="10"/>
      <c r="V62" s="10"/>
      <c r="W62" s="5"/>
      <c r="X62" s="8" t="s">
        <v>115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0">
        <v>190</v>
      </c>
      <c r="AP62" s="10"/>
      <c r="AQ62" s="10"/>
      <c r="AR62" s="10"/>
      <c r="AS62" s="10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</row>
    <row r="63" spans="1:81" ht="15.75" customHeight="1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 t="s">
        <v>117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76" ht="15.75" customHeight="1">
      <c r="A64" s="7" t="s">
        <v>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 t="s">
        <v>118</v>
      </c>
      <c r="S64" s="7"/>
      <c r="T64" s="7"/>
      <c r="U64" s="7"/>
      <c r="V64" s="7"/>
      <c r="X64" s="7" t="s">
        <v>85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 t="s">
        <v>118</v>
      </c>
      <c r="AP64" s="7"/>
      <c r="AQ64" s="7"/>
      <c r="AR64" s="7"/>
      <c r="AS64" s="7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1:76" ht="15.75" customHeight="1">
      <c r="A65" s="8" t="s">
        <v>119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5">
        <v>710</v>
      </c>
      <c r="S65" s="15"/>
      <c r="T65" s="15"/>
      <c r="U65" s="15"/>
      <c r="V65" s="15"/>
      <c r="X65" s="8" t="s">
        <v>120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5">
        <v>11000</v>
      </c>
      <c r="AP65" s="15"/>
      <c r="AQ65" s="15"/>
      <c r="AR65" s="15"/>
      <c r="AS65" s="1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</row>
    <row r="66" spans="1:76" ht="15.75" customHeight="1">
      <c r="A66" s="8" t="s">
        <v>121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5">
        <v>850</v>
      </c>
      <c r="S66" s="15"/>
      <c r="T66" s="15"/>
      <c r="U66" s="15"/>
      <c r="V66" s="15"/>
      <c r="X66" s="8" t="s">
        <v>122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5">
        <v>11200</v>
      </c>
      <c r="AP66" s="15"/>
      <c r="AQ66" s="15"/>
      <c r="AR66" s="15"/>
      <c r="AS66" s="1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spans="1:76" ht="15.75" customHeight="1">
      <c r="A67" s="8" t="s">
        <v>123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5">
        <v>1050</v>
      </c>
      <c r="S67" s="15"/>
      <c r="T67" s="15"/>
      <c r="U67" s="15"/>
      <c r="V67" s="15"/>
      <c r="X67" s="8" t="s">
        <v>124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5">
        <v>17000</v>
      </c>
      <c r="AP67" s="15"/>
      <c r="AQ67" s="15"/>
      <c r="AR67" s="15"/>
      <c r="AS67" s="1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1:7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X68" s="8" t="s">
        <v>125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5">
        <v>15000</v>
      </c>
      <c r="AP68" s="15"/>
      <c r="AQ68" s="15"/>
      <c r="AR68" s="15"/>
      <c r="AS68" s="1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X69" s="8" t="s">
        <v>126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5">
        <v>25000</v>
      </c>
      <c r="AP69" s="15"/>
      <c r="AQ69" s="15"/>
      <c r="AR69" s="15"/>
      <c r="AS69" s="1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spans="1:76" ht="15.75" customHeight="1">
      <c r="A70" s="7" t="s">
        <v>127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8" t="s">
        <v>128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5">
        <v>18000</v>
      </c>
      <c r="AP70" s="15"/>
      <c r="AQ70" s="15"/>
      <c r="AR70" s="15"/>
      <c r="AS70" s="1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1:76" ht="15.75" customHeight="1">
      <c r="A71" s="7" t="s">
        <v>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129</v>
      </c>
      <c r="S71" s="7"/>
      <c r="T71" s="7"/>
      <c r="U71" s="7"/>
      <c r="V71" s="7"/>
      <c r="X71" s="8" t="s">
        <v>130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5">
        <v>18000</v>
      </c>
      <c r="AP71" s="15"/>
      <c r="AQ71" s="15"/>
      <c r="AR71" s="15"/>
      <c r="AS71" s="1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spans="1:76" ht="15.75" customHeight="1">
      <c r="A72" s="8" t="s">
        <v>131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5">
        <v>200</v>
      </c>
      <c r="S72" s="15"/>
      <c r="T72" s="15"/>
      <c r="U72" s="15"/>
      <c r="V72" s="15"/>
      <c r="X72" s="8" t="s">
        <v>132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5">
        <v>4000</v>
      </c>
      <c r="AP72" s="15"/>
      <c r="AQ72" s="15"/>
      <c r="AR72" s="15"/>
      <c r="AS72" s="1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spans="1:45" ht="15.75" customHeight="1">
      <c r="A73" s="8" t="s">
        <v>133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5">
        <v>150</v>
      </c>
      <c r="S73" s="15"/>
      <c r="T73" s="15"/>
      <c r="U73" s="15"/>
      <c r="V73" s="15"/>
      <c r="X73" s="8" t="s">
        <v>134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5">
        <v>4500</v>
      </c>
      <c r="AP73" s="15"/>
      <c r="AQ73" s="15"/>
      <c r="AR73" s="15"/>
      <c r="AS73" s="15"/>
    </row>
    <row r="74" spans="1:45" ht="15.75" customHeight="1">
      <c r="A74" s="8" t="s">
        <v>135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5">
        <v>120</v>
      </c>
      <c r="S74" s="15"/>
      <c r="T74" s="15"/>
      <c r="U74" s="15"/>
      <c r="V74" s="15"/>
      <c r="X74" s="8" t="s">
        <v>136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5">
        <v>8000</v>
      </c>
      <c r="AP74" s="15"/>
      <c r="AQ74" s="15"/>
      <c r="AR74" s="15"/>
      <c r="AS74" s="15"/>
    </row>
    <row r="75" spans="1:45" ht="15.75" customHeight="1">
      <c r="A75" s="8" t="s">
        <v>137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5">
        <v>120</v>
      </c>
      <c r="S75" s="15"/>
      <c r="T75" s="15"/>
      <c r="U75" s="15"/>
      <c r="V75" s="15"/>
      <c r="X75" s="7" t="s">
        <v>138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ht="15.75" customHeight="1">
      <c r="A76" s="8" t="s">
        <v>139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5">
        <v>120</v>
      </c>
      <c r="S76" s="15"/>
      <c r="T76" s="15"/>
      <c r="U76" s="15"/>
      <c r="V76" s="15"/>
      <c r="X76" s="7" t="s">
        <v>85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 t="s">
        <v>118</v>
      </c>
      <c r="AP76" s="7"/>
      <c r="AQ76" s="7"/>
      <c r="AR76" s="7"/>
      <c r="AS76" s="7"/>
    </row>
    <row r="77" spans="1:45" ht="15.75" customHeight="1">
      <c r="A77" s="8" t="s">
        <v>140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5">
        <v>120</v>
      </c>
      <c r="S77" s="15"/>
      <c r="T77" s="15"/>
      <c r="U77" s="15"/>
      <c r="V77" s="15"/>
      <c r="X77" s="16" t="s">
        <v>141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ht="15.75" customHeight="1">
      <c r="A78" s="8" t="s">
        <v>142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5">
        <v>120</v>
      </c>
      <c r="S78" s="15"/>
      <c r="T78" s="15"/>
      <c r="U78" s="15"/>
      <c r="V78" s="15"/>
      <c r="X78" s="8" t="s">
        <v>143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15">
        <v>723</v>
      </c>
      <c r="AP78" s="15"/>
      <c r="AQ78" s="15"/>
      <c r="AR78" s="15"/>
      <c r="AS78" s="15"/>
    </row>
    <row r="79" spans="1:45" ht="15.75" customHeight="1">
      <c r="A79" s="8" t="s">
        <v>144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5">
        <v>120</v>
      </c>
      <c r="S79" s="15"/>
      <c r="T79" s="15"/>
      <c r="U79" s="15"/>
      <c r="V79" s="15"/>
      <c r="X79" s="8" t="s">
        <v>145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5">
        <v>1808</v>
      </c>
      <c r="AP79" s="15"/>
      <c r="AQ79" s="15"/>
      <c r="AR79" s="15"/>
      <c r="AS79" s="15"/>
    </row>
    <row r="80" spans="1:45" ht="15.75" customHeight="1">
      <c r="A80" s="8" t="s">
        <v>146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5">
        <v>120</v>
      </c>
      <c r="S80" s="15"/>
      <c r="T80" s="15"/>
      <c r="U80" s="15"/>
      <c r="V80" s="15"/>
      <c r="X80" s="8" t="s">
        <v>147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5">
        <v>5967</v>
      </c>
      <c r="AP80" s="15"/>
      <c r="AQ80" s="15"/>
      <c r="AR80" s="15"/>
      <c r="AS80" s="15"/>
    </row>
    <row r="81" spans="1:45" ht="15.75" customHeight="1">
      <c r="A81" s="8" t="s">
        <v>148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5">
        <v>120</v>
      </c>
      <c r="S81" s="15"/>
      <c r="T81" s="15"/>
      <c r="U81" s="15"/>
      <c r="V81" s="15"/>
      <c r="X81" s="16" t="s">
        <v>149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ht="15.75" customHeight="1">
      <c r="A82" s="8" t="s">
        <v>150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5">
        <v>120</v>
      </c>
      <c r="S82" s="15"/>
      <c r="T82" s="15"/>
      <c r="U82" s="15"/>
      <c r="V82" s="15"/>
      <c r="X82" s="8" t="s">
        <v>151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15">
        <v>614</v>
      </c>
      <c r="AP82" s="15"/>
      <c r="AQ82" s="15"/>
      <c r="AR82" s="15"/>
      <c r="AS82" s="15"/>
    </row>
    <row r="83" spans="1:45" ht="15.75" customHeight="1">
      <c r="A83" s="8" t="s">
        <v>152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5">
        <v>220</v>
      </c>
      <c r="S83" s="15"/>
      <c r="T83" s="15"/>
      <c r="U83" s="15"/>
      <c r="V83" s="15"/>
      <c r="X83" s="8" t="s">
        <v>153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15">
        <v>1665</v>
      </c>
      <c r="AP83" s="15"/>
      <c r="AQ83" s="15"/>
      <c r="AR83" s="15"/>
      <c r="AS83" s="15"/>
    </row>
    <row r="84" spans="1:45" ht="15.75" customHeight="1">
      <c r="A84" s="8" t="s">
        <v>154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5">
        <v>210</v>
      </c>
      <c r="S84" s="15"/>
      <c r="T84" s="15"/>
      <c r="U84" s="15"/>
      <c r="V84" s="15"/>
      <c r="X84" s="16" t="s">
        <v>155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ht="15.75" customHeight="1">
      <c r="A85" s="8" t="s">
        <v>156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5">
        <v>190</v>
      </c>
      <c r="S85" s="15"/>
      <c r="T85" s="15"/>
      <c r="U85" s="15"/>
      <c r="V85" s="15"/>
      <c r="X85" s="8" t="s">
        <v>157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15">
        <v>586</v>
      </c>
      <c r="AP85" s="15"/>
      <c r="AQ85" s="15"/>
      <c r="AR85" s="15"/>
      <c r="AS85" s="15"/>
    </row>
    <row r="86" spans="1:45" ht="15.75" customHeight="1">
      <c r="A86" s="8" t="s">
        <v>158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5">
        <v>190</v>
      </c>
      <c r="S86" s="15"/>
      <c r="T86" s="15"/>
      <c r="U86" s="15"/>
      <c r="V86" s="15"/>
      <c r="X86" s="8" t="s">
        <v>159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15">
        <v>632</v>
      </c>
      <c r="AP86" s="15"/>
      <c r="AQ86" s="15"/>
      <c r="AR86" s="15"/>
      <c r="AS86" s="15"/>
    </row>
    <row r="87" spans="1:45" ht="15.75" customHeight="1">
      <c r="A87" s="8" t="s">
        <v>160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5">
        <v>190</v>
      </c>
      <c r="S87" s="15"/>
      <c r="T87" s="15"/>
      <c r="U87" s="15"/>
      <c r="V87" s="15"/>
      <c r="X87" s="8" t="s">
        <v>161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15">
        <v>1126</v>
      </c>
      <c r="AP87" s="15"/>
      <c r="AQ87" s="15"/>
      <c r="AR87" s="15"/>
      <c r="AS87" s="15"/>
    </row>
    <row r="88" spans="1:45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X88" s="8" t="s">
        <v>162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15">
        <v>650</v>
      </c>
      <c r="AP88" s="15"/>
      <c r="AQ88" s="15"/>
      <c r="AR88" s="15"/>
      <c r="AS88" s="15"/>
    </row>
    <row r="89" spans="1:45" ht="15.75" customHeight="1">
      <c r="A89" s="7" t="s">
        <v>163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" t="s">
        <v>164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15">
        <v>677</v>
      </c>
      <c r="AP89" s="15"/>
      <c r="AQ89" s="15"/>
      <c r="AR89" s="15"/>
      <c r="AS89" s="15"/>
    </row>
    <row r="90" spans="1:45" ht="15.75" customHeight="1">
      <c r="A90" s="7" t="s">
        <v>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 t="s">
        <v>118</v>
      </c>
      <c r="S90" s="7"/>
      <c r="T90" s="7"/>
      <c r="U90" s="7"/>
      <c r="V90" s="7"/>
      <c r="X90" s="8" t="s">
        <v>165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15">
        <v>1249</v>
      </c>
      <c r="AP90" s="15"/>
      <c r="AQ90" s="15"/>
      <c r="AR90" s="15"/>
      <c r="AS90" s="15"/>
    </row>
    <row r="91" spans="1:45" ht="15.75" customHeight="1">
      <c r="A91" s="8" t="s">
        <v>166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0">
        <v>0.45</v>
      </c>
      <c r="S91" s="10"/>
      <c r="T91" s="10"/>
      <c r="U91" s="10"/>
      <c r="V91" s="10"/>
      <c r="X91" s="16" t="s">
        <v>167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ht="15.75" customHeight="1">
      <c r="A92" s="8" t="s">
        <v>168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0">
        <v>0.6</v>
      </c>
      <c r="S92" s="10"/>
      <c r="T92" s="10"/>
      <c r="U92" s="10"/>
      <c r="V92" s="10"/>
      <c r="X92" s="8" t="s">
        <v>169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15">
        <v>742</v>
      </c>
      <c r="AP92" s="15"/>
      <c r="AQ92" s="15"/>
      <c r="AR92" s="15"/>
      <c r="AS92" s="15"/>
    </row>
    <row r="93" spans="1:45" ht="15.75" customHeight="1">
      <c r="A93" s="8" t="s">
        <v>170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0">
        <v>0.75</v>
      </c>
      <c r="S93" s="10"/>
      <c r="T93" s="10"/>
      <c r="U93" s="10"/>
      <c r="V93" s="10"/>
      <c r="X93" s="8" t="s">
        <v>171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15">
        <v>797</v>
      </c>
      <c r="AP93" s="15"/>
      <c r="AQ93" s="15"/>
      <c r="AR93" s="15"/>
      <c r="AS93" s="15"/>
    </row>
    <row r="94" spans="1:45" ht="15.75" customHeight="1">
      <c r="A94" s="8" t="s">
        <v>172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0">
        <v>0.8</v>
      </c>
      <c r="S94" s="10"/>
      <c r="T94" s="10"/>
      <c r="U94" s="10"/>
      <c r="V94" s="10"/>
      <c r="X94" s="8" t="s">
        <v>173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15">
        <v>1464</v>
      </c>
      <c r="AP94" s="15"/>
      <c r="AQ94" s="15"/>
      <c r="AR94" s="15"/>
      <c r="AS94" s="15"/>
    </row>
    <row r="95" spans="1:45" ht="15.75" customHeight="1">
      <c r="A95" s="8" t="s">
        <v>174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0">
        <v>0.85</v>
      </c>
      <c r="S95" s="10"/>
      <c r="T95" s="10"/>
      <c r="U95" s="10"/>
      <c r="V95" s="10"/>
      <c r="X95" s="8" t="s">
        <v>175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15">
        <v>852</v>
      </c>
      <c r="AP95" s="15"/>
      <c r="AQ95" s="15"/>
      <c r="AR95" s="15"/>
      <c r="AS95" s="15"/>
    </row>
    <row r="96" spans="1:45" ht="15.75" customHeight="1">
      <c r="A96" s="8" t="s">
        <v>176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0">
        <v>0.9</v>
      </c>
      <c r="S96" s="10"/>
      <c r="T96" s="10"/>
      <c r="U96" s="10"/>
      <c r="V96" s="10"/>
      <c r="X96" s="8" t="s">
        <v>177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15">
        <v>906</v>
      </c>
      <c r="AP96" s="15"/>
      <c r="AQ96" s="15"/>
      <c r="AR96" s="15"/>
      <c r="AS96" s="15"/>
    </row>
    <row r="97" spans="1:45" ht="15.75" customHeight="1">
      <c r="A97" s="8" t="s">
        <v>178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0">
        <v>1.2</v>
      </c>
      <c r="S97" s="10"/>
      <c r="T97" s="10"/>
      <c r="U97" s="10"/>
      <c r="V97" s="10"/>
      <c r="X97" s="8" t="s">
        <v>179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15">
        <v>1629</v>
      </c>
      <c r="AP97" s="15"/>
      <c r="AQ97" s="15"/>
      <c r="AR97" s="15"/>
      <c r="AS97" s="15"/>
    </row>
    <row r="98" spans="1:45" ht="15.75" customHeight="1">
      <c r="A98" s="8" t="s">
        <v>180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0">
        <v>1.7</v>
      </c>
      <c r="S98" s="10"/>
      <c r="T98" s="10"/>
      <c r="U98" s="10"/>
      <c r="V98" s="10"/>
      <c r="X98" s="16" t="s">
        <v>181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ht="15.75" customHeight="1">
      <c r="A99" s="8" t="s">
        <v>182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0">
        <v>1.9</v>
      </c>
      <c r="S99" s="10"/>
      <c r="T99" s="10"/>
      <c r="U99" s="10"/>
      <c r="V99" s="10"/>
      <c r="X99" s="8" t="s">
        <v>183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15">
        <v>705</v>
      </c>
      <c r="AP99" s="15"/>
      <c r="AQ99" s="15"/>
      <c r="AR99" s="15"/>
      <c r="AS99" s="15"/>
    </row>
    <row r="100" spans="1:45" ht="15.75" customHeight="1">
      <c r="A100" s="8" t="s">
        <v>184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0">
        <v>2</v>
      </c>
      <c r="S100" s="10"/>
      <c r="T100" s="10"/>
      <c r="U100" s="10"/>
      <c r="V100" s="10"/>
      <c r="X100" s="8" t="s">
        <v>185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15">
        <v>750</v>
      </c>
      <c r="AP100" s="15"/>
      <c r="AQ100" s="15"/>
      <c r="AR100" s="15"/>
      <c r="AS100" s="15"/>
    </row>
    <row r="101" spans="1:45" ht="15.75" customHeight="1">
      <c r="A101" s="8" t="s">
        <v>186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0">
        <v>0.47</v>
      </c>
      <c r="S101" s="10"/>
      <c r="T101" s="10"/>
      <c r="U101" s="10"/>
      <c r="V101" s="10"/>
      <c r="X101" s="8" t="s">
        <v>187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15">
        <v>1364</v>
      </c>
      <c r="AP101" s="15"/>
      <c r="AQ101" s="15"/>
      <c r="AR101" s="15"/>
      <c r="AS101" s="15"/>
    </row>
    <row r="102" spans="1:45" ht="15.75" customHeight="1">
      <c r="A102" s="8" t="s">
        <v>188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0">
        <v>0.8</v>
      </c>
      <c r="S102" s="10"/>
      <c r="T102" s="10"/>
      <c r="U102" s="10"/>
      <c r="V102" s="10"/>
      <c r="X102" s="8" t="s">
        <v>189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15">
        <v>970</v>
      </c>
      <c r="AP102" s="15"/>
      <c r="AQ102" s="15"/>
      <c r="AR102" s="15"/>
      <c r="AS102" s="15"/>
    </row>
    <row r="103" spans="1:45" ht="15.75" customHeight="1">
      <c r="A103" s="8" t="s">
        <v>190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0">
        <v>0.58</v>
      </c>
      <c r="S103" s="10"/>
      <c r="T103" s="10"/>
      <c r="U103" s="10"/>
      <c r="V103" s="10"/>
      <c r="X103" s="8" t="s">
        <v>191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15">
        <v>1035</v>
      </c>
      <c r="AP103" s="15"/>
      <c r="AQ103" s="15"/>
      <c r="AR103" s="15"/>
      <c r="AS103" s="15"/>
    </row>
    <row r="104" spans="1:45" ht="15.75" customHeight="1">
      <c r="A104" s="8" t="s">
        <v>192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0">
        <v>1.1</v>
      </c>
      <c r="S104" s="10"/>
      <c r="T104" s="10"/>
      <c r="U104" s="10"/>
      <c r="V104" s="10"/>
      <c r="X104" s="8" t="s">
        <v>193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15">
        <v>1931</v>
      </c>
      <c r="AP104" s="15"/>
      <c r="AQ104" s="15"/>
      <c r="AR104" s="15"/>
      <c r="AS104" s="15"/>
    </row>
    <row r="105" spans="1:45" ht="15.75" customHeight="1">
      <c r="A105" s="8" t="s">
        <v>194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0">
        <v>1.3</v>
      </c>
      <c r="S105" s="10"/>
      <c r="T105" s="10"/>
      <c r="U105" s="10"/>
      <c r="V105" s="10"/>
      <c r="X105" s="8" t="s">
        <v>195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15">
        <v>3487</v>
      </c>
      <c r="AP105" s="15"/>
      <c r="AQ105" s="15"/>
      <c r="AR105" s="15"/>
      <c r="AS105" s="15"/>
    </row>
    <row r="106" spans="1:45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X106" s="16" t="s">
        <v>196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ht="15.75" customHeight="1">
      <c r="A107" s="7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8" t="s">
        <v>198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15">
        <v>1007</v>
      </c>
      <c r="AP107" s="15"/>
      <c r="AQ107" s="15"/>
      <c r="AR107" s="15"/>
      <c r="AS107" s="15"/>
    </row>
    <row r="108" spans="1:45" ht="15.75" customHeight="1">
      <c r="A108" s="7" t="s">
        <v>85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 t="s">
        <v>118</v>
      </c>
      <c r="S108" s="7"/>
      <c r="T108" s="7"/>
      <c r="U108" s="7"/>
      <c r="V108" s="7"/>
      <c r="X108" s="8" t="s">
        <v>199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15">
        <v>1840</v>
      </c>
      <c r="AP108" s="15"/>
      <c r="AQ108" s="15"/>
      <c r="AR108" s="15"/>
      <c r="AS108" s="15"/>
    </row>
    <row r="109" spans="1:45" ht="15.75" customHeight="1">
      <c r="A109" s="8" t="s">
        <v>200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5">
        <v>6000</v>
      </c>
      <c r="S109" s="15"/>
      <c r="T109" s="15"/>
      <c r="U109" s="15"/>
      <c r="V109" s="15"/>
      <c r="X109" s="16" t="s">
        <v>201</v>
      </c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ht="15.75" customHeight="1">
      <c r="A110" s="8" t="s">
        <v>202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5">
        <v>7000</v>
      </c>
      <c r="S110" s="15"/>
      <c r="T110" s="15"/>
      <c r="U110" s="15"/>
      <c r="V110" s="15"/>
      <c r="X110" s="8" t="s">
        <v>203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15">
        <v>1336</v>
      </c>
      <c r="AP110" s="15"/>
      <c r="AQ110" s="15"/>
      <c r="AR110" s="15"/>
      <c r="AS110" s="15"/>
    </row>
    <row r="111" spans="1:45" ht="15.75" customHeight="1">
      <c r="A111" s="8" t="s">
        <v>204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5">
        <v>7000</v>
      </c>
      <c r="S111" s="15"/>
      <c r="T111" s="15"/>
      <c r="U111" s="15"/>
      <c r="V111" s="15"/>
      <c r="X111" s="7" t="s">
        <v>205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1:45" ht="15.75" customHeight="1">
      <c r="A112" s="8" t="s">
        <v>206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5">
        <v>8000</v>
      </c>
      <c r="S112" s="15"/>
      <c r="T112" s="15"/>
      <c r="U112" s="15"/>
      <c r="V112" s="15"/>
      <c r="X112" s="7" t="s">
        <v>85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 t="s">
        <v>118</v>
      </c>
      <c r="AP112" s="7"/>
      <c r="AQ112" s="7"/>
      <c r="AR112" s="7"/>
      <c r="AS112" s="7"/>
    </row>
    <row r="113" spans="1:45" ht="15.75" customHeight="1">
      <c r="A113" s="8" t="s">
        <v>207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5">
        <v>7000</v>
      </c>
      <c r="S113" s="15"/>
      <c r="T113" s="15"/>
      <c r="U113" s="15"/>
      <c r="V113" s="15"/>
      <c r="X113" s="8" t="s">
        <v>208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15">
        <v>4850</v>
      </c>
      <c r="AP113" s="15"/>
      <c r="AQ113" s="15"/>
      <c r="AR113" s="15"/>
      <c r="AS113" s="15"/>
    </row>
    <row r="114" spans="1:45" ht="15.75" customHeight="1">
      <c r="A114" s="8" t="s">
        <v>209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5">
        <v>12000</v>
      </c>
      <c r="S114" s="15"/>
      <c r="T114" s="15"/>
      <c r="U114" s="15"/>
      <c r="V114" s="15"/>
      <c r="X114" s="8" t="s">
        <v>210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15">
        <v>1050</v>
      </c>
      <c r="AP114" s="15"/>
      <c r="AQ114" s="15"/>
      <c r="AR114" s="15"/>
      <c r="AS114" s="15"/>
    </row>
    <row r="115" spans="1:45" ht="15.75" customHeight="1">
      <c r="A115" s="8" t="s">
        <v>211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5">
        <v>9000</v>
      </c>
      <c r="S115" s="15"/>
      <c r="T115" s="15"/>
      <c r="U115" s="15"/>
      <c r="V115" s="15"/>
      <c r="X115" s="8" t="s">
        <v>212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15">
        <v>1600</v>
      </c>
      <c r="AP115" s="15"/>
      <c r="AQ115" s="15"/>
      <c r="AR115" s="15"/>
      <c r="AS115" s="15"/>
    </row>
    <row r="116" spans="1:45" ht="15.75" customHeight="1">
      <c r="A116" s="8" t="s">
        <v>213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5">
        <v>14000</v>
      </c>
      <c r="S116" s="15"/>
      <c r="T116" s="15"/>
      <c r="U116" s="15"/>
      <c r="V116" s="15"/>
      <c r="X116" s="8" t="s">
        <v>214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15">
        <v>1700</v>
      </c>
      <c r="AP116" s="15"/>
      <c r="AQ116" s="15"/>
      <c r="AR116" s="15"/>
      <c r="AS116" s="15"/>
    </row>
    <row r="117" spans="1:45" ht="15.75" customHeight="1">
      <c r="A117" s="8" t="s">
        <v>215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5">
        <v>1000</v>
      </c>
      <c r="S117" s="15"/>
      <c r="T117" s="15"/>
      <c r="U117" s="15"/>
      <c r="V117" s="1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5.75" customHeight="1">
      <c r="A118" s="7" t="s">
        <v>216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5.75" customHeight="1">
      <c r="A119" s="7" t="s">
        <v>85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 t="s">
        <v>118</v>
      </c>
      <c r="S119" s="7"/>
      <c r="T119" s="7"/>
      <c r="U119" s="7"/>
      <c r="V119" s="7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5.75" customHeight="1">
      <c r="A120" s="8" t="s">
        <v>217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5">
        <v>70</v>
      </c>
      <c r="S120" s="15"/>
      <c r="T120" s="15"/>
      <c r="U120" s="15"/>
      <c r="V120" s="1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5.75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7"/>
      <c r="AR122" s="19" t="s">
        <v>218</v>
      </c>
      <c r="AS122" s="19"/>
    </row>
    <row r="123" spans="2:34" ht="15.75" customHeight="1">
      <c r="B123" s="20" t="s">
        <v>219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5.75" customHeight="1">
      <c r="B124" s="20" t="s">
        <v>220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5.75" customHeight="1">
      <c r="B125" s="20" t="s">
        <v>221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72">
    <mergeCell ref="A1:AB1"/>
    <mergeCell ref="A2:AB2"/>
    <mergeCell ref="A3:AB3"/>
    <mergeCell ref="A4:AB4"/>
    <mergeCell ref="A5:AB5"/>
    <mergeCell ref="AD5:AR5"/>
    <mergeCell ref="A7:T7"/>
    <mergeCell ref="V7:AS7"/>
    <mergeCell ref="A8:D9"/>
    <mergeCell ref="E8:T8"/>
    <mergeCell ref="V8:Y9"/>
    <mergeCell ref="Z8:AS8"/>
    <mergeCell ref="E9:H9"/>
    <mergeCell ref="I9:L9"/>
    <mergeCell ref="M9:P9"/>
    <mergeCell ref="Q9:T9"/>
    <mergeCell ref="Z9:AC9"/>
    <mergeCell ref="AD9:AG9"/>
    <mergeCell ref="AH9:AK9"/>
    <mergeCell ref="AL9:AO9"/>
    <mergeCell ref="AP9:AS9"/>
    <mergeCell ref="A10:D10"/>
    <mergeCell ref="E10:H10"/>
    <mergeCell ref="I10:L10"/>
    <mergeCell ref="M10:P10"/>
    <mergeCell ref="Q10:T10"/>
    <mergeCell ref="V10:Y10"/>
    <mergeCell ref="Z10:AC10"/>
    <mergeCell ref="AD10:AG10"/>
    <mergeCell ref="AH10:AK10"/>
    <mergeCell ref="AL10:AO10"/>
    <mergeCell ref="AP10:AS10"/>
    <mergeCell ref="A11:D11"/>
    <mergeCell ref="E11:H11"/>
    <mergeCell ref="I11:L11"/>
    <mergeCell ref="M11:P11"/>
    <mergeCell ref="Q11:T11"/>
    <mergeCell ref="V11:Y11"/>
    <mergeCell ref="Z11:AC11"/>
    <mergeCell ref="AD11:AG11"/>
    <mergeCell ref="AH11:AK11"/>
    <mergeCell ref="AL11:AO11"/>
    <mergeCell ref="AP11:AS11"/>
    <mergeCell ref="A12:D12"/>
    <mergeCell ref="E12:H12"/>
    <mergeCell ref="I12:L12"/>
    <mergeCell ref="M12:P12"/>
    <mergeCell ref="Q12:T12"/>
    <mergeCell ref="V12:Y12"/>
    <mergeCell ref="Z12:AC12"/>
    <mergeCell ref="AD12:AG12"/>
    <mergeCell ref="AH12:AK12"/>
    <mergeCell ref="AL12:AO12"/>
    <mergeCell ref="AP12:AS12"/>
    <mergeCell ref="A13:D13"/>
    <mergeCell ref="E13:H13"/>
    <mergeCell ref="I13:L13"/>
    <mergeCell ref="M13:P13"/>
    <mergeCell ref="Q13:T13"/>
    <mergeCell ref="V13:Y13"/>
    <mergeCell ref="Z13:AC13"/>
    <mergeCell ref="AD13:AG13"/>
    <mergeCell ref="AH13:AK13"/>
    <mergeCell ref="AL13:AO13"/>
    <mergeCell ref="AP13:AS13"/>
    <mergeCell ref="A14:D14"/>
    <mergeCell ref="E14:H14"/>
    <mergeCell ref="I14:L14"/>
    <mergeCell ref="M14:P14"/>
    <mergeCell ref="Q14:T14"/>
    <mergeCell ref="V14:Y14"/>
    <mergeCell ref="Z14:AC14"/>
    <mergeCell ref="AD14:AG14"/>
    <mergeCell ref="AH14:AK14"/>
    <mergeCell ref="AL14:AO14"/>
    <mergeCell ref="AP14:AS14"/>
    <mergeCell ref="A15:D15"/>
    <mergeCell ref="E15:H15"/>
    <mergeCell ref="I15:L15"/>
    <mergeCell ref="M15:P15"/>
    <mergeCell ref="Q15:T15"/>
    <mergeCell ref="V15:Y15"/>
    <mergeCell ref="Z15:AC15"/>
    <mergeCell ref="AD15:AG15"/>
    <mergeCell ref="AH15:AK15"/>
    <mergeCell ref="AL15:AO15"/>
    <mergeCell ref="AP15:AS15"/>
    <mergeCell ref="A16:D16"/>
    <mergeCell ref="E16:H16"/>
    <mergeCell ref="I16:L16"/>
    <mergeCell ref="M16:P16"/>
    <mergeCell ref="Q16:T16"/>
    <mergeCell ref="V16:Y16"/>
    <mergeCell ref="Z16:AC16"/>
    <mergeCell ref="AD16:AG16"/>
    <mergeCell ref="AH16:AK16"/>
    <mergeCell ref="AL16:AO16"/>
    <mergeCell ref="AP16:AS16"/>
    <mergeCell ref="A17:D17"/>
    <mergeCell ref="E17:H17"/>
    <mergeCell ref="I17:L17"/>
    <mergeCell ref="M17:P17"/>
    <mergeCell ref="Q17:T17"/>
    <mergeCell ref="V17:Y17"/>
    <mergeCell ref="Z17:AC17"/>
    <mergeCell ref="AD17:AG17"/>
    <mergeCell ref="AH17:AK17"/>
    <mergeCell ref="AL17:AO17"/>
    <mergeCell ref="AP17:AS17"/>
    <mergeCell ref="A18:D18"/>
    <mergeCell ref="E18:H18"/>
    <mergeCell ref="I18:L18"/>
    <mergeCell ref="M18:P18"/>
    <mergeCell ref="Q18:T18"/>
    <mergeCell ref="V18:Y18"/>
    <mergeCell ref="Z18:AC18"/>
    <mergeCell ref="AD18:AG18"/>
    <mergeCell ref="AH18:AK18"/>
    <mergeCell ref="AL18:AO18"/>
    <mergeCell ref="AP18:AS18"/>
    <mergeCell ref="A19:D19"/>
    <mergeCell ref="E19:H19"/>
    <mergeCell ref="I19:L19"/>
    <mergeCell ref="M19:P19"/>
    <mergeCell ref="Q19:T19"/>
    <mergeCell ref="V19:Y19"/>
    <mergeCell ref="Z19:AC19"/>
    <mergeCell ref="AD19:AG19"/>
    <mergeCell ref="AH19:AK19"/>
    <mergeCell ref="AL19:AO19"/>
    <mergeCell ref="AP19:AS19"/>
    <mergeCell ref="A20:D20"/>
    <mergeCell ref="E20:H20"/>
    <mergeCell ref="I20:L20"/>
    <mergeCell ref="M20:P20"/>
    <mergeCell ref="Q20:T20"/>
    <mergeCell ref="V20:Y20"/>
    <mergeCell ref="Z20:AC20"/>
    <mergeCell ref="AD20:AG20"/>
    <mergeCell ref="AH20:AK20"/>
    <mergeCell ref="AL20:AO20"/>
    <mergeCell ref="AP20:AS20"/>
    <mergeCell ref="A21:D21"/>
    <mergeCell ref="E21:H21"/>
    <mergeCell ref="I21:L21"/>
    <mergeCell ref="M21:P21"/>
    <mergeCell ref="Q21:T21"/>
    <mergeCell ref="V21:Y21"/>
    <mergeCell ref="Z21:AC21"/>
    <mergeCell ref="AD21:AG21"/>
    <mergeCell ref="AH21:AK21"/>
    <mergeCell ref="AL21:AO21"/>
    <mergeCell ref="AP21:AS21"/>
    <mergeCell ref="A22:D22"/>
    <mergeCell ref="E22:H22"/>
    <mergeCell ref="I22:L22"/>
    <mergeCell ref="M22:P22"/>
    <mergeCell ref="Q22:T22"/>
    <mergeCell ref="V22:Y22"/>
    <mergeCell ref="Z22:AC22"/>
    <mergeCell ref="AD22:AG22"/>
    <mergeCell ref="AH22:AK22"/>
    <mergeCell ref="AL22:AO22"/>
    <mergeCell ref="AP22:AS22"/>
    <mergeCell ref="A23:D23"/>
    <mergeCell ref="E23:H23"/>
    <mergeCell ref="I23:L23"/>
    <mergeCell ref="M23:P23"/>
    <mergeCell ref="Q23:T23"/>
    <mergeCell ref="V23:Y23"/>
    <mergeCell ref="Z23:AC23"/>
    <mergeCell ref="AD23:AG23"/>
    <mergeCell ref="AH23:AK23"/>
    <mergeCell ref="AL23:AO23"/>
    <mergeCell ref="AP23:AS23"/>
    <mergeCell ref="A24:D24"/>
    <mergeCell ref="E24:H24"/>
    <mergeCell ref="I24:L24"/>
    <mergeCell ref="M24:P24"/>
    <mergeCell ref="Q24:T24"/>
    <mergeCell ref="V24:Y24"/>
    <mergeCell ref="Z24:AC24"/>
    <mergeCell ref="AD24:AG24"/>
    <mergeCell ref="AH24:AK24"/>
    <mergeCell ref="AL24:AO24"/>
    <mergeCell ref="AP24:AS24"/>
    <mergeCell ref="A25:D25"/>
    <mergeCell ref="E25:H25"/>
    <mergeCell ref="I25:L25"/>
    <mergeCell ref="M25:P25"/>
    <mergeCell ref="Q25:T25"/>
    <mergeCell ref="V25:Y25"/>
    <mergeCell ref="Z25:AC25"/>
    <mergeCell ref="AD25:AG25"/>
    <mergeCell ref="AH25:AK25"/>
    <mergeCell ref="AL25:AO25"/>
    <mergeCell ref="AP25:AS25"/>
    <mergeCell ref="A26:D26"/>
    <mergeCell ref="E26:H26"/>
    <mergeCell ref="I26:L26"/>
    <mergeCell ref="M26:P26"/>
    <mergeCell ref="Q26:T26"/>
    <mergeCell ref="V26:Y26"/>
    <mergeCell ref="Z26:AC26"/>
    <mergeCell ref="AD26:AG26"/>
    <mergeCell ref="AH26:AK26"/>
    <mergeCell ref="AL26:AO26"/>
    <mergeCell ref="AP26:AS26"/>
    <mergeCell ref="A27:D27"/>
    <mergeCell ref="E27:H27"/>
    <mergeCell ref="I27:L27"/>
    <mergeCell ref="M27:P27"/>
    <mergeCell ref="Q27:T27"/>
    <mergeCell ref="V27:Y27"/>
    <mergeCell ref="Z27:AC27"/>
    <mergeCell ref="AD27:AG27"/>
    <mergeCell ref="AH27:AK27"/>
    <mergeCell ref="AL27:AO27"/>
    <mergeCell ref="AP27:AS27"/>
    <mergeCell ref="A28:D28"/>
    <mergeCell ref="E28:H28"/>
    <mergeCell ref="I28:L28"/>
    <mergeCell ref="M28:P28"/>
    <mergeCell ref="Q28:T28"/>
    <mergeCell ref="V28:Y28"/>
    <mergeCell ref="Z28:AC28"/>
    <mergeCell ref="AD28:AG28"/>
    <mergeCell ref="AH28:AK28"/>
    <mergeCell ref="AL28:AO28"/>
    <mergeCell ref="AP28:AS28"/>
    <mergeCell ref="A29:D29"/>
    <mergeCell ref="E29:H29"/>
    <mergeCell ref="I29:L29"/>
    <mergeCell ref="M29:P29"/>
    <mergeCell ref="Q29:T29"/>
    <mergeCell ref="V29:Y29"/>
    <mergeCell ref="Z29:AC29"/>
    <mergeCell ref="AD29:AG29"/>
    <mergeCell ref="AH29:AK29"/>
    <mergeCell ref="AL29:AO29"/>
    <mergeCell ref="AP29:AS29"/>
    <mergeCell ref="A30:D30"/>
    <mergeCell ref="E30:H30"/>
    <mergeCell ref="I30:L30"/>
    <mergeCell ref="M30:P30"/>
    <mergeCell ref="Q30:T30"/>
    <mergeCell ref="V30:Y30"/>
    <mergeCell ref="Z30:AC30"/>
    <mergeCell ref="AD30:AG30"/>
    <mergeCell ref="AH30:AK30"/>
    <mergeCell ref="AL30:AO30"/>
    <mergeCell ref="AP30:AS30"/>
    <mergeCell ref="A31:D31"/>
    <mergeCell ref="E31:H31"/>
    <mergeCell ref="I31:L31"/>
    <mergeCell ref="M31:P31"/>
    <mergeCell ref="Q31:T31"/>
    <mergeCell ref="V31:Y31"/>
    <mergeCell ref="Z31:AC31"/>
    <mergeCell ref="AD31:AG31"/>
    <mergeCell ref="AH31:AK31"/>
    <mergeCell ref="AL31:AO31"/>
    <mergeCell ref="AP31:AS31"/>
    <mergeCell ref="A32:T32"/>
    <mergeCell ref="V32:Y32"/>
    <mergeCell ref="Z32:AC32"/>
    <mergeCell ref="AD32:AG32"/>
    <mergeCell ref="AH32:AK32"/>
    <mergeCell ref="AL32:AO32"/>
    <mergeCell ref="AP32:AS32"/>
    <mergeCell ref="A33:D34"/>
    <mergeCell ref="E33:T33"/>
    <mergeCell ref="V33:Y33"/>
    <mergeCell ref="Z33:AC33"/>
    <mergeCell ref="AD33:AG33"/>
    <mergeCell ref="AH33:AK33"/>
    <mergeCell ref="AL33:AO33"/>
    <mergeCell ref="AP33:AS33"/>
    <mergeCell ref="E34:H34"/>
    <mergeCell ref="I34:L34"/>
    <mergeCell ref="M34:P34"/>
    <mergeCell ref="Q34:T34"/>
    <mergeCell ref="V34:Y34"/>
    <mergeCell ref="Z34:AC34"/>
    <mergeCell ref="AD34:AG34"/>
    <mergeCell ref="AH34:AK34"/>
    <mergeCell ref="AL34:AO34"/>
    <mergeCell ref="AP34:AS34"/>
    <mergeCell ref="A35:D35"/>
    <mergeCell ref="E35:H35"/>
    <mergeCell ref="I35:L35"/>
    <mergeCell ref="M35:P35"/>
    <mergeCell ref="Q35:T35"/>
    <mergeCell ref="V35:Y35"/>
    <mergeCell ref="Z35:AC35"/>
    <mergeCell ref="AD35:AG35"/>
    <mergeCell ref="AH35:AK35"/>
    <mergeCell ref="AL35:AO35"/>
    <mergeCell ref="AP35:AS35"/>
    <mergeCell ref="A36:D36"/>
    <mergeCell ref="E36:H36"/>
    <mergeCell ref="I36:L36"/>
    <mergeCell ref="M36:P36"/>
    <mergeCell ref="Q36:T36"/>
    <mergeCell ref="V36:Y36"/>
    <mergeCell ref="Z36:AC36"/>
    <mergeCell ref="AD36:AG36"/>
    <mergeCell ref="AH36:AK36"/>
    <mergeCell ref="AL36:AO36"/>
    <mergeCell ref="AP36:AS36"/>
    <mergeCell ref="A37:D37"/>
    <mergeCell ref="E37:H37"/>
    <mergeCell ref="I37:L37"/>
    <mergeCell ref="M37:P37"/>
    <mergeCell ref="Q37:T37"/>
    <mergeCell ref="V37:Y37"/>
    <mergeCell ref="Z37:AC37"/>
    <mergeCell ref="AD37:AG37"/>
    <mergeCell ref="AH37:AK37"/>
    <mergeCell ref="AL37:AO37"/>
    <mergeCell ref="AP37:AS37"/>
    <mergeCell ref="A38:T38"/>
    <mergeCell ref="V38:Y38"/>
    <mergeCell ref="Z38:AC38"/>
    <mergeCell ref="AD38:AG38"/>
    <mergeCell ref="AH38:AK38"/>
    <mergeCell ref="AL38:AO38"/>
    <mergeCell ref="AP38:AS38"/>
    <mergeCell ref="A39:D40"/>
    <mergeCell ref="E39:T39"/>
    <mergeCell ref="V39:Y39"/>
    <mergeCell ref="Z39:AC39"/>
    <mergeCell ref="AD39:AG39"/>
    <mergeCell ref="AH39:AK39"/>
    <mergeCell ref="AL39:AO39"/>
    <mergeCell ref="AP39:AS39"/>
    <mergeCell ref="E40:H40"/>
    <mergeCell ref="I40:L40"/>
    <mergeCell ref="M40:P40"/>
    <mergeCell ref="Q40:T40"/>
    <mergeCell ref="V40:Y40"/>
    <mergeCell ref="Z40:AC40"/>
    <mergeCell ref="AD40:AG40"/>
    <mergeCell ref="AH40:AK40"/>
    <mergeCell ref="AL40:AO40"/>
    <mergeCell ref="AP40:AS40"/>
    <mergeCell ref="A41:D41"/>
    <mergeCell ref="E41:H41"/>
    <mergeCell ref="I41:L41"/>
    <mergeCell ref="M41:P41"/>
    <mergeCell ref="Q41:T41"/>
    <mergeCell ref="V41:Y41"/>
    <mergeCell ref="Z41:AC41"/>
    <mergeCell ref="AD41:AG41"/>
    <mergeCell ref="AH41:AK41"/>
    <mergeCell ref="AL41:AO41"/>
    <mergeCell ref="AP41:AS41"/>
    <mergeCell ref="A42:D42"/>
    <mergeCell ref="E42:H42"/>
    <mergeCell ref="I42:L42"/>
    <mergeCell ref="M42:P42"/>
    <mergeCell ref="Q42:T42"/>
    <mergeCell ref="V42:Y42"/>
    <mergeCell ref="Z42:AC42"/>
    <mergeCell ref="AD42:AG42"/>
    <mergeCell ref="AH42:AK42"/>
    <mergeCell ref="AL42:AO42"/>
    <mergeCell ref="AP42:AS42"/>
    <mergeCell ref="A43:D43"/>
    <mergeCell ref="E43:H43"/>
    <mergeCell ref="I43:L43"/>
    <mergeCell ref="M43:P43"/>
    <mergeCell ref="Q43:T43"/>
    <mergeCell ref="V43:Y43"/>
    <mergeCell ref="Z43:AC43"/>
    <mergeCell ref="AD43:AG43"/>
    <mergeCell ref="AH43:AK43"/>
    <mergeCell ref="AL43:AO43"/>
    <mergeCell ref="AP43:AS43"/>
    <mergeCell ref="A44:D44"/>
    <mergeCell ref="E44:H44"/>
    <mergeCell ref="I44:L44"/>
    <mergeCell ref="M44:P44"/>
    <mergeCell ref="Q44:T44"/>
    <mergeCell ref="V44:Y44"/>
    <mergeCell ref="Z44:AC44"/>
    <mergeCell ref="AD44:AG44"/>
    <mergeCell ref="AH44:AK44"/>
    <mergeCell ref="AL44:AO44"/>
    <mergeCell ref="AP44:AS44"/>
    <mergeCell ref="A45:D45"/>
    <mergeCell ref="E45:H45"/>
    <mergeCell ref="I45:L45"/>
    <mergeCell ref="M45:P45"/>
    <mergeCell ref="Q45:T45"/>
    <mergeCell ref="V45:Y45"/>
    <mergeCell ref="Z45:AC45"/>
    <mergeCell ref="AD45:AG45"/>
    <mergeCell ref="AH45:AK45"/>
    <mergeCell ref="AL45:AO45"/>
    <mergeCell ref="AP45:AS45"/>
    <mergeCell ref="A46:V46"/>
    <mergeCell ref="X46:AS46"/>
    <mergeCell ref="A47:Q47"/>
    <mergeCell ref="R47:V47"/>
    <mergeCell ref="X47:AN47"/>
    <mergeCell ref="AO47:AS47"/>
    <mergeCell ref="A48:Q48"/>
    <mergeCell ref="R48:V48"/>
    <mergeCell ref="X48:AN48"/>
    <mergeCell ref="AO48:AS48"/>
    <mergeCell ref="A49:Q49"/>
    <mergeCell ref="R49:V49"/>
    <mergeCell ref="X49:AN49"/>
    <mergeCell ref="AO49:AS49"/>
    <mergeCell ref="A50:Q50"/>
    <mergeCell ref="R50:V50"/>
    <mergeCell ref="X50:AN50"/>
    <mergeCell ref="AO50:AS50"/>
    <mergeCell ref="A51:Q51"/>
    <mergeCell ref="R51:V51"/>
    <mergeCell ref="X51:AN51"/>
    <mergeCell ref="AO51:AS51"/>
    <mergeCell ref="A52:Q52"/>
    <mergeCell ref="R52:V52"/>
    <mergeCell ref="X52:AN52"/>
    <mergeCell ref="AO52:AS52"/>
    <mergeCell ref="A53:Q53"/>
    <mergeCell ref="R53:V53"/>
    <mergeCell ref="X53:AN53"/>
    <mergeCell ref="AO53:AS53"/>
    <mergeCell ref="A54:Q54"/>
    <mergeCell ref="R54:V54"/>
    <mergeCell ref="X54:AN54"/>
    <mergeCell ref="AO54:AS54"/>
    <mergeCell ref="A55:Q55"/>
    <mergeCell ref="R55:V55"/>
    <mergeCell ref="X55:AN55"/>
    <mergeCell ref="AO55:AS55"/>
    <mergeCell ref="A56:V56"/>
    <mergeCell ref="X56:AN56"/>
    <mergeCell ref="AO56:AS56"/>
    <mergeCell ref="A57:Q57"/>
    <mergeCell ref="R57:V57"/>
    <mergeCell ref="X57:AN57"/>
    <mergeCell ref="AO57:AS57"/>
    <mergeCell ref="A58:Q58"/>
    <mergeCell ref="R58:V58"/>
    <mergeCell ref="X58:AN58"/>
    <mergeCell ref="AO58:AS58"/>
    <mergeCell ref="A59:Q59"/>
    <mergeCell ref="R59:V59"/>
    <mergeCell ref="X59:AN59"/>
    <mergeCell ref="AO59:AS59"/>
    <mergeCell ref="A60:Q60"/>
    <mergeCell ref="R60:V60"/>
    <mergeCell ref="X60:AN60"/>
    <mergeCell ref="AO60:AS60"/>
    <mergeCell ref="A61:Q61"/>
    <mergeCell ref="R61:V61"/>
    <mergeCell ref="X61:AN61"/>
    <mergeCell ref="AO61:AS61"/>
    <mergeCell ref="A62:Q62"/>
    <mergeCell ref="R62:V62"/>
    <mergeCell ref="X62:AN62"/>
    <mergeCell ref="AO62:AS62"/>
    <mergeCell ref="A63:V63"/>
    <mergeCell ref="X63:AS63"/>
    <mergeCell ref="A64:Q64"/>
    <mergeCell ref="R64:V64"/>
    <mergeCell ref="X64:AN64"/>
    <mergeCell ref="AO64:AS64"/>
    <mergeCell ref="A65:Q65"/>
    <mergeCell ref="R65:V65"/>
    <mergeCell ref="X65:AN65"/>
    <mergeCell ref="AO65:AS65"/>
    <mergeCell ref="A66:Q66"/>
    <mergeCell ref="R66:V66"/>
    <mergeCell ref="X66:AN66"/>
    <mergeCell ref="AO66:AS66"/>
    <mergeCell ref="A67:Q67"/>
    <mergeCell ref="R67:V67"/>
    <mergeCell ref="X67:AN67"/>
    <mergeCell ref="AO67:AS67"/>
    <mergeCell ref="X68:AN68"/>
    <mergeCell ref="AO68:AS68"/>
    <mergeCell ref="X69:AN69"/>
    <mergeCell ref="AO69:AS69"/>
    <mergeCell ref="A70:V70"/>
    <mergeCell ref="X70:AN70"/>
    <mergeCell ref="AO70:AS70"/>
    <mergeCell ref="A71:Q71"/>
    <mergeCell ref="R71:V71"/>
    <mergeCell ref="X71:AN71"/>
    <mergeCell ref="AO71:AS71"/>
    <mergeCell ref="A72:Q72"/>
    <mergeCell ref="R72:V72"/>
    <mergeCell ref="X72:AN72"/>
    <mergeCell ref="AO72:AS72"/>
    <mergeCell ref="A73:Q73"/>
    <mergeCell ref="R73:V73"/>
    <mergeCell ref="X73:AN73"/>
    <mergeCell ref="AO73:AS73"/>
    <mergeCell ref="A74:Q74"/>
    <mergeCell ref="R74:V74"/>
    <mergeCell ref="X74:AN74"/>
    <mergeCell ref="AO74:AS74"/>
    <mergeCell ref="A75:Q75"/>
    <mergeCell ref="R75:V75"/>
    <mergeCell ref="X75:AS75"/>
    <mergeCell ref="A76:Q76"/>
    <mergeCell ref="R76:V76"/>
    <mergeCell ref="X76:AN76"/>
    <mergeCell ref="AO76:AS76"/>
    <mergeCell ref="A77:Q77"/>
    <mergeCell ref="R77:V77"/>
    <mergeCell ref="X77:AS77"/>
    <mergeCell ref="A78:Q78"/>
    <mergeCell ref="R78:V78"/>
    <mergeCell ref="X78:AN78"/>
    <mergeCell ref="AO78:AS78"/>
    <mergeCell ref="A79:Q79"/>
    <mergeCell ref="R79:V79"/>
    <mergeCell ref="X79:AN79"/>
    <mergeCell ref="AO79:AS79"/>
    <mergeCell ref="A80:Q80"/>
    <mergeCell ref="R80:V80"/>
    <mergeCell ref="X80:AN80"/>
    <mergeCell ref="AO80:AS80"/>
    <mergeCell ref="A81:Q81"/>
    <mergeCell ref="R81:V81"/>
    <mergeCell ref="X81:AS81"/>
    <mergeCell ref="A82:Q82"/>
    <mergeCell ref="R82:V82"/>
    <mergeCell ref="X82:AN82"/>
    <mergeCell ref="AO82:AS82"/>
    <mergeCell ref="A83:Q83"/>
    <mergeCell ref="R83:V83"/>
    <mergeCell ref="X83:AN83"/>
    <mergeCell ref="AO83:AS83"/>
    <mergeCell ref="A84:Q84"/>
    <mergeCell ref="R84:V84"/>
    <mergeCell ref="X84:AS84"/>
    <mergeCell ref="A85:Q85"/>
    <mergeCell ref="R85:V85"/>
    <mergeCell ref="X85:AN85"/>
    <mergeCell ref="AO85:AS85"/>
    <mergeCell ref="A86:Q86"/>
    <mergeCell ref="R86:V86"/>
    <mergeCell ref="X86:AN86"/>
    <mergeCell ref="AO86:AS86"/>
    <mergeCell ref="A87:Q87"/>
    <mergeCell ref="R87:V87"/>
    <mergeCell ref="X87:AN87"/>
    <mergeCell ref="AO87:AS87"/>
    <mergeCell ref="X88:AN88"/>
    <mergeCell ref="AO88:AS88"/>
    <mergeCell ref="A89:V89"/>
    <mergeCell ref="X89:AN89"/>
    <mergeCell ref="AO89:AS89"/>
    <mergeCell ref="A90:Q90"/>
    <mergeCell ref="R90:V90"/>
    <mergeCell ref="X90:AN90"/>
    <mergeCell ref="AO90:AS90"/>
    <mergeCell ref="A91:Q91"/>
    <mergeCell ref="R91:V91"/>
    <mergeCell ref="X91:AS91"/>
    <mergeCell ref="A92:Q92"/>
    <mergeCell ref="R92:V92"/>
    <mergeCell ref="X92:AN92"/>
    <mergeCell ref="AO92:AS92"/>
    <mergeCell ref="A93:Q93"/>
    <mergeCell ref="R93:V93"/>
    <mergeCell ref="X93:AN93"/>
    <mergeCell ref="AO93:AS93"/>
    <mergeCell ref="A94:Q94"/>
    <mergeCell ref="R94:V94"/>
    <mergeCell ref="X94:AN94"/>
    <mergeCell ref="AO94:AS94"/>
    <mergeCell ref="A95:Q95"/>
    <mergeCell ref="R95:V95"/>
    <mergeCell ref="X95:AN95"/>
    <mergeCell ref="AO95:AS95"/>
    <mergeCell ref="A96:Q96"/>
    <mergeCell ref="R96:V96"/>
    <mergeCell ref="X96:AN96"/>
    <mergeCell ref="AO96:AS96"/>
    <mergeCell ref="A97:Q97"/>
    <mergeCell ref="R97:V97"/>
    <mergeCell ref="X97:AN97"/>
    <mergeCell ref="AO97:AS97"/>
    <mergeCell ref="A98:Q98"/>
    <mergeCell ref="R98:V98"/>
    <mergeCell ref="X98:AS98"/>
    <mergeCell ref="A99:Q99"/>
    <mergeCell ref="R99:V99"/>
    <mergeCell ref="X99:AN99"/>
    <mergeCell ref="AO99:AS99"/>
    <mergeCell ref="A100:Q100"/>
    <mergeCell ref="R100:V100"/>
    <mergeCell ref="X100:AN100"/>
    <mergeCell ref="AO100:AS100"/>
    <mergeCell ref="A101:Q101"/>
    <mergeCell ref="R101:V101"/>
    <mergeCell ref="X101:AN101"/>
    <mergeCell ref="AO101:AS101"/>
    <mergeCell ref="A102:Q102"/>
    <mergeCell ref="R102:V102"/>
    <mergeCell ref="X102:AN102"/>
    <mergeCell ref="AO102:AS102"/>
    <mergeCell ref="A103:Q103"/>
    <mergeCell ref="R103:V103"/>
    <mergeCell ref="X103:AN103"/>
    <mergeCell ref="AO103:AS103"/>
    <mergeCell ref="A104:Q104"/>
    <mergeCell ref="R104:V104"/>
    <mergeCell ref="X104:AN104"/>
    <mergeCell ref="AO104:AS104"/>
    <mergeCell ref="A105:Q105"/>
    <mergeCell ref="R105:V105"/>
    <mergeCell ref="X105:AN105"/>
    <mergeCell ref="AO105:AS105"/>
    <mergeCell ref="X106:AS106"/>
    <mergeCell ref="A107:V107"/>
    <mergeCell ref="X107:AN107"/>
    <mergeCell ref="AO107:AS107"/>
    <mergeCell ref="A108:Q108"/>
    <mergeCell ref="R108:V108"/>
    <mergeCell ref="X108:AN108"/>
    <mergeCell ref="AO108:AS108"/>
    <mergeCell ref="A109:Q109"/>
    <mergeCell ref="R109:V109"/>
    <mergeCell ref="X109:AS109"/>
    <mergeCell ref="A110:Q110"/>
    <mergeCell ref="R110:V110"/>
    <mergeCell ref="X110:AN110"/>
    <mergeCell ref="AO110:AS110"/>
    <mergeCell ref="A111:Q111"/>
    <mergeCell ref="R111:V111"/>
    <mergeCell ref="X111:AS111"/>
    <mergeCell ref="A112:Q112"/>
    <mergeCell ref="R112:V112"/>
    <mergeCell ref="X112:AN112"/>
    <mergeCell ref="AO112:AS112"/>
    <mergeCell ref="A113:Q113"/>
    <mergeCell ref="R113:V113"/>
    <mergeCell ref="X113:AN113"/>
    <mergeCell ref="AO113:AS113"/>
    <mergeCell ref="A114:Q114"/>
    <mergeCell ref="R114:V114"/>
    <mergeCell ref="X114:AN114"/>
    <mergeCell ref="AO114:AS114"/>
    <mergeCell ref="A115:Q115"/>
    <mergeCell ref="R115:V115"/>
    <mergeCell ref="X115:AN115"/>
    <mergeCell ref="AO115:AS115"/>
    <mergeCell ref="A116:Q116"/>
    <mergeCell ref="R116:V116"/>
    <mergeCell ref="X116:AN116"/>
    <mergeCell ref="AO116:AS116"/>
    <mergeCell ref="A117:Q117"/>
    <mergeCell ref="R117:V117"/>
    <mergeCell ref="A118:V118"/>
    <mergeCell ref="A119:Q119"/>
    <mergeCell ref="R119:V119"/>
    <mergeCell ref="A120:Q120"/>
    <mergeCell ref="R120:V120"/>
    <mergeCell ref="B122:AP122"/>
    <mergeCell ref="AR122:AS122"/>
    <mergeCell ref="B123:AH123"/>
    <mergeCell ref="B124:AH124"/>
    <mergeCell ref="B125:AH125"/>
  </mergeCells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portrait" paperSize="9" scale="80"/>
  <rowBreaks count="1" manualBreakCount="1">
    <brk id="62" max="255" man="1"/>
  </rowBreaks>
  <colBreaks count="1" manualBreakCount="1">
    <brk id="4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110" zoomScaleNormal="110" zoomScaleSheetLayoutView="100" workbookViewId="0" topLeftCell="A1">
      <selection activeCell="H37" sqref="H37"/>
    </sheetView>
  </sheetViews>
  <sheetFormatPr defaultColWidth="9.140625" defaultRowHeight="12.75" customHeight="1"/>
  <cols>
    <col min="1" max="1" width="22.421875" style="0" customWidth="1"/>
    <col min="2" max="10" width="12.421875" style="0" customWidth="1"/>
    <col min="11" max="16384" width="10.421875" style="0" customWidth="1"/>
  </cols>
  <sheetData>
    <row r="1" spans="1:11" ht="15.75" customHeight="1">
      <c r="A1" t="s">
        <v>222</v>
      </c>
      <c r="B1" t="s">
        <v>223</v>
      </c>
      <c r="C1" s="21" t="s">
        <v>224</v>
      </c>
      <c r="D1" s="22">
        <f>0.02*0.1*B4</f>
        <v>0</v>
      </c>
      <c r="E1" s="21" t="s">
        <v>16</v>
      </c>
      <c r="F1">
        <f>0.022*0.1*B3</f>
        <v>33</v>
      </c>
      <c r="G1" s="21" t="s">
        <v>18</v>
      </c>
      <c r="H1" s="22">
        <v>9</v>
      </c>
      <c r="I1" s="23"/>
      <c r="J1" t="s">
        <v>225</v>
      </c>
      <c r="K1">
        <f>0.05*0.1*B5</f>
        <v>70.00000000000001</v>
      </c>
    </row>
    <row r="2" spans="1:11" ht="15.75" customHeight="1">
      <c r="A2" t="s">
        <v>226</v>
      </c>
      <c r="B2">
        <v>20000</v>
      </c>
      <c r="C2" s="21" t="s">
        <v>227</v>
      </c>
      <c r="D2" s="22">
        <f>0.02*0.15*B4</f>
        <v>0</v>
      </c>
      <c r="E2" s="21" t="s">
        <v>19</v>
      </c>
      <c r="F2">
        <f>0.022*0.15*B3</f>
        <v>49.49999999999999</v>
      </c>
      <c r="G2" s="21" t="s">
        <v>20</v>
      </c>
      <c r="H2" s="22">
        <v>9</v>
      </c>
      <c r="I2" s="23"/>
      <c r="J2" t="s">
        <v>228</v>
      </c>
      <c r="K2">
        <f>0.05*0.15*B5</f>
        <v>105</v>
      </c>
    </row>
    <row r="3" spans="1:9" ht="15.75" customHeight="1">
      <c r="A3" t="s">
        <v>229</v>
      </c>
      <c r="B3">
        <v>15000</v>
      </c>
      <c r="C3" s="21" t="s">
        <v>230</v>
      </c>
      <c r="D3" s="22">
        <f>0.02*0.2*B4</f>
        <v>0</v>
      </c>
      <c r="E3" s="21" t="s">
        <v>23</v>
      </c>
      <c r="F3">
        <f>0.025*0.1*B3</f>
        <v>37.50000000000001</v>
      </c>
      <c r="G3" s="21" t="s">
        <v>22</v>
      </c>
      <c r="H3" s="22">
        <v>9</v>
      </c>
      <c r="I3" s="23"/>
    </row>
    <row r="4" spans="1:9" ht="15.75" customHeight="1">
      <c r="A4" t="s">
        <v>231</v>
      </c>
      <c r="B4">
        <v>0</v>
      </c>
      <c r="C4" s="21" t="s">
        <v>16</v>
      </c>
      <c r="D4" s="22">
        <f>0.022*0.1*B2</f>
        <v>44</v>
      </c>
      <c r="E4" s="21" t="s">
        <v>25</v>
      </c>
      <c r="F4">
        <f>0.025*0.12*B3</f>
        <v>45</v>
      </c>
      <c r="G4" s="21" t="s">
        <v>24</v>
      </c>
      <c r="H4" s="22">
        <v>11</v>
      </c>
      <c r="I4" s="23"/>
    </row>
    <row r="5" spans="2:9" ht="15.75" customHeight="1">
      <c r="B5">
        <v>14000</v>
      </c>
      <c r="C5" s="21" t="s">
        <v>19</v>
      </c>
      <c r="D5" s="22">
        <f>0.022*0.15*B2</f>
        <v>65.99999999999999</v>
      </c>
      <c r="E5" s="21" t="s">
        <v>27</v>
      </c>
      <c r="F5">
        <f>0.025*0.15*B3</f>
        <v>56.25</v>
      </c>
      <c r="G5" s="21" t="s">
        <v>26</v>
      </c>
      <c r="H5" s="22">
        <v>13</v>
      </c>
      <c r="I5" s="23"/>
    </row>
    <row r="6" spans="3:9" ht="15.75" customHeight="1">
      <c r="C6" s="21" t="s">
        <v>23</v>
      </c>
      <c r="D6" s="22">
        <f>0.025*0.1*B2</f>
        <v>50.00000000000001</v>
      </c>
      <c r="E6" s="21" t="s">
        <v>31</v>
      </c>
      <c r="F6">
        <f>0.03*0.1*B3</f>
        <v>45</v>
      </c>
      <c r="G6" s="21" t="s">
        <v>28</v>
      </c>
      <c r="H6" s="22">
        <v>15</v>
      </c>
      <c r="I6" s="23"/>
    </row>
    <row r="7" spans="3:9" ht="15.75" customHeight="1">
      <c r="C7" s="21" t="s">
        <v>25</v>
      </c>
      <c r="D7" s="22">
        <f>0.025*0.12*B2</f>
        <v>60</v>
      </c>
      <c r="E7" s="21" t="s">
        <v>41</v>
      </c>
      <c r="F7">
        <f>0.05*0.1*B3</f>
        <v>75.00000000000001</v>
      </c>
      <c r="G7" s="21" t="s">
        <v>30</v>
      </c>
      <c r="H7" s="22">
        <v>12</v>
      </c>
      <c r="I7" s="23"/>
    </row>
    <row r="8" spans="3:9" ht="15.75" customHeight="1">
      <c r="C8" s="21" t="s">
        <v>232</v>
      </c>
      <c r="D8" s="22">
        <f>0.025*0.125*B2</f>
        <v>62.5</v>
      </c>
      <c r="E8" s="21" t="s">
        <v>45</v>
      </c>
      <c r="F8">
        <f>0.05*0.15*B3</f>
        <v>112.5</v>
      </c>
      <c r="G8" s="21" t="s">
        <v>32</v>
      </c>
      <c r="H8" s="22">
        <v>14</v>
      </c>
      <c r="I8" s="23"/>
    </row>
    <row r="9" spans="3:9" ht="15.75" customHeight="1">
      <c r="C9" s="21" t="s">
        <v>233</v>
      </c>
      <c r="D9" s="22">
        <f>0.025*0.13*B2</f>
        <v>65</v>
      </c>
      <c r="E9" s="21" t="s">
        <v>47</v>
      </c>
      <c r="F9">
        <f>0.05*0.2*B3</f>
        <v>150.00000000000003</v>
      </c>
      <c r="G9" s="21" t="s">
        <v>34</v>
      </c>
      <c r="H9" s="22">
        <v>14</v>
      </c>
      <c r="I9" s="23"/>
    </row>
    <row r="10" spans="3:9" ht="15.75" customHeight="1">
      <c r="C10" s="21" t="s">
        <v>27</v>
      </c>
      <c r="D10" s="22">
        <f>0.025*0.15*B2</f>
        <v>75</v>
      </c>
      <c r="E10" s="23"/>
      <c r="G10" s="21" t="s">
        <v>36</v>
      </c>
      <c r="H10" s="22">
        <v>17</v>
      </c>
      <c r="I10" s="23"/>
    </row>
    <row r="11" spans="3:9" ht="15.75" customHeight="1">
      <c r="C11" s="21" t="s">
        <v>29</v>
      </c>
      <c r="D11" s="22">
        <f>0.025*0.2*B2</f>
        <v>100.00000000000001</v>
      </c>
      <c r="E11" s="23"/>
      <c r="G11" s="21" t="s">
        <v>38</v>
      </c>
      <c r="H11" s="22">
        <v>20</v>
      </c>
      <c r="I11" s="23"/>
    </row>
    <row r="12" spans="3:9" ht="15.75" customHeight="1">
      <c r="C12" s="21" t="s">
        <v>31</v>
      </c>
      <c r="D12" s="22">
        <f>0.03*0.1*B2</f>
        <v>60</v>
      </c>
      <c r="E12" s="23"/>
      <c r="G12" s="21" t="s">
        <v>40</v>
      </c>
      <c r="H12" s="22">
        <v>16</v>
      </c>
      <c r="I12" s="23"/>
    </row>
    <row r="13" spans="3:9" ht="15.75" customHeight="1">
      <c r="C13" s="21" t="s">
        <v>33</v>
      </c>
      <c r="D13" s="22">
        <f>0.03*0.15*B2</f>
        <v>90</v>
      </c>
      <c r="E13" s="23"/>
      <c r="G13" s="21" t="s">
        <v>42</v>
      </c>
      <c r="H13" s="22">
        <v>16</v>
      </c>
      <c r="I13" s="23"/>
    </row>
    <row r="14" spans="3:9" ht="15.75" customHeight="1">
      <c r="C14" s="21" t="s">
        <v>234</v>
      </c>
      <c r="D14" s="22">
        <f>0.032*0.1*B2</f>
        <v>64</v>
      </c>
      <c r="E14" s="23"/>
      <c r="G14" s="21" t="s">
        <v>44</v>
      </c>
      <c r="H14" s="22">
        <v>16</v>
      </c>
      <c r="I14" s="23"/>
    </row>
    <row r="15" spans="3:9" ht="15.75" customHeight="1">
      <c r="C15" s="21" t="s">
        <v>235</v>
      </c>
      <c r="D15" s="22">
        <f>0.032*0.15*B2</f>
        <v>95.99999999999999</v>
      </c>
      <c r="E15" s="23"/>
      <c r="G15" s="21" t="s">
        <v>46</v>
      </c>
      <c r="H15" s="22">
        <v>20</v>
      </c>
      <c r="I15" s="23"/>
    </row>
    <row r="16" spans="3:9" ht="15.75" customHeight="1">
      <c r="C16" s="21" t="s">
        <v>35</v>
      </c>
      <c r="D16" s="22">
        <f>0.04*0.1*B2</f>
        <v>80</v>
      </c>
      <c r="E16" s="23"/>
      <c r="G16" s="21" t="s">
        <v>48</v>
      </c>
      <c r="H16" s="22">
        <v>25</v>
      </c>
      <c r="I16" s="23"/>
    </row>
    <row r="17" spans="3:9" ht="15.75" customHeight="1">
      <c r="C17" s="21" t="s">
        <v>236</v>
      </c>
      <c r="D17" s="22">
        <f>0.04*0.12*B2</f>
        <v>95.99999999999999</v>
      </c>
      <c r="E17" s="23"/>
      <c r="G17" s="21" t="s">
        <v>50</v>
      </c>
      <c r="H17" s="22">
        <v>16</v>
      </c>
      <c r="I17" s="23"/>
    </row>
    <row r="18" spans="3:9" ht="15.75" customHeight="1">
      <c r="C18" s="21" t="s">
        <v>37</v>
      </c>
      <c r="D18" s="22">
        <f>0.04*0.15*B2</f>
        <v>120</v>
      </c>
      <c r="E18" s="23"/>
      <c r="G18" s="21" t="s">
        <v>52</v>
      </c>
      <c r="H18" s="22">
        <v>19</v>
      </c>
      <c r="I18" s="23"/>
    </row>
    <row r="19" spans="3:9" ht="15.75" customHeight="1">
      <c r="C19" s="21" t="s">
        <v>39</v>
      </c>
      <c r="D19" s="22">
        <f>0.04*0.2*B2</f>
        <v>160</v>
      </c>
      <c r="E19" s="23"/>
      <c r="G19" s="21" t="s">
        <v>54</v>
      </c>
      <c r="H19" s="22">
        <v>25</v>
      </c>
      <c r="I19" s="23"/>
    </row>
    <row r="20" spans="3:9" ht="15.75" customHeight="1">
      <c r="C20" s="21" t="s">
        <v>237</v>
      </c>
      <c r="D20" s="22">
        <f>0.045*0.12*B2</f>
        <v>107.99999999999999</v>
      </c>
      <c r="E20" s="23"/>
      <c r="G20" s="21" t="s">
        <v>56</v>
      </c>
      <c r="H20" s="22">
        <v>30</v>
      </c>
      <c r="I20" s="23"/>
    </row>
    <row r="21" spans="3:9" ht="15.75" customHeight="1">
      <c r="C21" s="21" t="s">
        <v>238</v>
      </c>
      <c r="D21" s="22">
        <f>0.045*0.15*B2</f>
        <v>135</v>
      </c>
      <c r="E21" s="23"/>
      <c r="G21" s="21" t="s">
        <v>58</v>
      </c>
      <c r="H21" s="22">
        <v>38</v>
      </c>
      <c r="I21" s="23"/>
    </row>
    <row r="22" spans="3:9" ht="15.75" customHeight="1">
      <c r="C22" s="21" t="s">
        <v>41</v>
      </c>
      <c r="D22" s="22">
        <f>0.05*0.1*B2</f>
        <v>100.00000000000001</v>
      </c>
      <c r="E22" s="23"/>
      <c r="G22" s="21" t="s">
        <v>60</v>
      </c>
      <c r="H22" s="22">
        <v>44</v>
      </c>
      <c r="I22" s="23"/>
    </row>
    <row r="23" spans="3:9" ht="15.75" customHeight="1">
      <c r="C23" s="21" t="s">
        <v>43</v>
      </c>
      <c r="D23" s="22">
        <f>0.05*0.12*B2</f>
        <v>120</v>
      </c>
      <c r="E23" s="23"/>
      <c r="G23" s="21" t="s">
        <v>62</v>
      </c>
      <c r="H23" s="22">
        <v>23</v>
      </c>
      <c r="I23" s="23"/>
    </row>
    <row r="24" spans="3:9" ht="15.75" customHeight="1">
      <c r="C24" s="21" t="s">
        <v>239</v>
      </c>
      <c r="D24" s="22">
        <f>0.05*0.125*B2</f>
        <v>125</v>
      </c>
      <c r="E24" s="23"/>
      <c r="G24" s="21" t="s">
        <v>64</v>
      </c>
      <c r="H24" s="22">
        <v>30</v>
      </c>
      <c r="I24" s="23"/>
    </row>
    <row r="25" spans="3:9" ht="15.75" customHeight="1">
      <c r="C25" s="21" t="s">
        <v>45</v>
      </c>
      <c r="D25" s="22">
        <f>0.05*0.15*B2</f>
        <v>150</v>
      </c>
      <c r="E25" s="23"/>
      <c r="G25" s="21" t="s">
        <v>65</v>
      </c>
      <c r="H25" s="22">
        <v>37</v>
      </c>
      <c r="I25" s="23"/>
    </row>
    <row r="26" spans="3:9" ht="15.75" customHeight="1">
      <c r="C26" s="21" t="s">
        <v>47</v>
      </c>
      <c r="D26" s="22">
        <f>0.05*0.2*B2</f>
        <v>200.00000000000003</v>
      </c>
      <c r="E26" s="23"/>
      <c r="G26" s="21" t="s">
        <v>66</v>
      </c>
      <c r="H26" s="22">
        <v>45</v>
      </c>
      <c r="I26" s="23"/>
    </row>
    <row r="27" spans="3:9" ht="15.75" customHeight="1">
      <c r="C27" s="21" t="s">
        <v>240</v>
      </c>
      <c r="D27" s="22">
        <f>0.06*0.12*B2</f>
        <v>144</v>
      </c>
      <c r="E27" s="23"/>
      <c r="G27" s="21" t="s">
        <v>67</v>
      </c>
      <c r="H27" s="22">
        <v>52</v>
      </c>
      <c r="I27" s="23"/>
    </row>
    <row r="28" spans="3:9" ht="15.75" customHeight="1">
      <c r="C28" s="21" t="s">
        <v>49</v>
      </c>
      <c r="D28" s="22">
        <f>0.1*0.1*B2</f>
        <v>200.00000000000003</v>
      </c>
      <c r="E28" s="23"/>
      <c r="G28" s="21" t="s">
        <v>68</v>
      </c>
      <c r="H28" s="22">
        <v>38</v>
      </c>
      <c r="I28" s="23"/>
    </row>
    <row r="29" spans="3:9" ht="15.75" customHeight="1">
      <c r="C29" s="21" t="s">
        <v>51</v>
      </c>
      <c r="D29" s="22">
        <f>0.1*0.15*B2</f>
        <v>300</v>
      </c>
      <c r="E29" s="23"/>
      <c r="G29" s="21" t="s">
        <v>70</v>
      </c>
      <c r="H29" s="22">
        <v>47</v>
      </c>
      <c r="I29" s="23"/>
    </row>
    <row r="30" spans="3:9" ht="15.75" customHeight="1">
      <c r="C30" s="21" t="s">
        <v>53</v>
      </c>
      <c r="D30" s="22">
        <f>0.1*0.2*B2</f>
        <v>400.00000000000006</v>
      </c>
      <c r="E30" s="23"/>
      <c r="G30" s="21" t="s">
        <v>71</v>
      </c>
      <c r="H30" s="22">
        <v>56</v>
      </c>
      <c r="I30" s="23"/>
    </row>
    <row r="31" spans="3:9" ht="15.75" customHeight="1">
      <c r="C31" s="21" t="s">
        <v>55</v>
      </c>
      <c r="D31" s="22">
        <f>0.15*0.15*B2</f>
        <v>450</v>
      </c>
      <c r="E31" s="23"/>
      <c r="G31" s="21" t="s">
        <v>72</v>
      </c>
      <c r="H31" s="22">
        <v>69</v>
      </c>
      <c r="I31" s="23"/>
    </row>
    <row r="32" spans="3:9" ht="15.75" customHeight="1">
      <c r="C32" s="21" t="s">
        <v>57</v>
      </c>
      <c r="D32" s="22">
        <f>0.15*0.2*B2</f>
        <v>600</v>
      </c>
      <c r="E32" s="23"/>
      <c r="G32" s="21" t="s">
        <v>74</v>
      </c>
      <c r="H32" s="22">
        <v>75</v>
      </c>
      <c r="I32" s="23"/>
    </row>
    <row r="33" spans="3:9" ht="15.75" customHeight="1">
      <c r="C33" s="21" t="s">
        <v>59</v>
      </c>
      <c r="D33" s="22">
        <f>0.2*0.2*B2</f>
        <v>800.0000000000001</v>
      </c>
      <c r="E33" s="23"/>
      <c r="G33" s="21" t="s">
        <v>76</v>
      </c>
      <c r="H33" s="22">
        <v>57</v>
      </c>
      <c r="I33" s="23"/>
    </row>
    <row r="34" spans="3:9" ht="15.75" customHeight="1">
      <c r="C34" t="s">
        <v>241</v>
      </c>
      <c r="D34">
        <f>0.1*0.12*B2</f>
        <v>240</v>
      </c>
      <c r="G34" s="21" t="s">
        <v>78</v>
      </c>
      <c r="H34" s="22">
        <v>73</v>
      </c>
      <c r="I34" s="23"/>
    </row>
    <row r="35" spans="3:9" ht="15.75" customHeight="1">
      <c r="C35" t="s">
        <v>242</v>
      </c>
      <c r="D35">
        <f>0.12*0.15*B2</f>
        <v>360</v>
      </c>
      <c r="G35" s="21" t="s">
        <v>80</v>
      </c>
      <c r="H35" s="22">
        <v>87</v>
      </c>
      <c r="I35" s="23"/>
    </row>
    <row r="36" spans="3:8" ht="15.75" customHeight="1">
      <c r="C36" t="s">
        <v>21</v>
      </c>
      <c r="D36">
        <f>0.022*0.2*B2</f>
        <v>88</v>
      </c>
      <c r="G36" s="21" t="s">
        <v>82</v>
      </c>
      <c r="H36" s="22">
        <v>93</v>
      </c>
    </row>
    <row r="37" ht="14.25" customHeight="1"/>
  </sheetData>
  <sheetProtection selectLockedCells="1" selectUnlockedCells="1"/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2022-06-24T07:07:21Z</cp:lastPrinted>
  <dcterms:modified xsi:type="dcterms:W3CDTF">2024-04-25T09:24:34Z</dcterms:modified>
  <cp:category/>
  <cp:version/>
  <cp:contentType/>
  <cp:contentStatus/>
  <cp:revision>359</cp:revision>
</cp:coreProperties>
</file>